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5"/>
  </bookViews>
  <sheets>
    <sheet name="2022" sheetId="17" r:id="rId1"/>
    <sheet name="2021" sheetId="16" state="hidden" r:id="rId2"/>
    <sheet name="2020" sheetId="15" state="hidden" r:id="rId3"/>
    <sheet name="VencimentoSubstituto" sheetId="14" state="hidden" r:id="rId4"/>
    <sheet name="ImpactoLRF" sheetId="11" state="hidden" r:id="rId5"/>
    <sheet name="Custo" sheetId="8" state="hidden" r:id="rId6"/>
    <sheet name="Plan2" sheetId="10" state="hidden" r:id="rId7"/>
    <sheet name="Vencimentos" sheetId="5" state="hidden" r:id="rId8"/>
    <sheet name="Plan4" sheetId="13" state="hidden" r:id="rId9"/>
    <sheet name="Plan3" sheetId="12" state="hidden" r:id="rId10"/>
    <sheet name="Plan1" sheetId="9" state="hidden" r:id="rId11"/>
    <sheet name="geral" sheetId="4" state="hidden" r:id="rId1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7"/>
  <c r="J58"/>
  <c r="I58"/>
  <c r="H58"/>
  <c r="G58"/>
  <c r="F58"/>
  <c r="K57"/>
  <c r="J57"/>
  <c r="I57"/>
  <c r="H57"/>
  <c r="G57"/>
  <c r="F57"/>
  <c r="K56"/>
  <c r="J56"/>
  <c r="I56"/>
  <c r="H56"/>
  <c r="G56"/>
  <c r="F56"/>
  <c r="K55"/>
  <c r="J55"/>
  <c r="I55"/>
  <c r="H55"/>
  <c r="G55"/>
  <c r="F55"/>
  <c r="K54"/>
  <c r="J54"/>
  <c r="I54"/>
  <c r="H54"/>
  <c r="G54"/>
  <c r="F54"/>
  <c r="K53"/>
  <c r="J53"/>
  <c r="I53"/>
  <c r="H53"/>
  <c r="G53"/>
  <c r="F53"/>
  <c r="K52"/>
  <c r="J52"/>
  <c r="I52"/>
  <c r="H52"/>
  <c r="G52"/>
  <c r="F52"/>
  <c r="K51"/>
  <c r="J51"/>
  <c r="I51"/>
  <c r="H51"/>
  <c r="G51"/>
  <c r="F51"/>
  <c r="K50"/>
  <c r="J50"/>
  <c r="I50"/>
  <c r="H50"/>
  <c r="G50"/>
  <c r="F50"/>
  <c r="K49"/>
  <c r="J49"/>
  <c r="I49"/>
  <c r="H49"/>
  <c r="G49"/>
  <c r="F49"/>
  <c r="K48"/>
  <c r="J48"/>
  <c r="I48"/>
  <c r="H48"/>
  <c r="G48"/>
  <c r="F48"/>
  <c r="K47"/>
  <c r="J47"/>
  <c r="I47"/>
  <c r="H47"/>
  <c r="G47"/>
  <c r="F47"/>
  <c r="K46"/>
  <c r="J46"/>
  <c r="I46"/>
  <c r="H46"/>
  <c r="G46"/>
  <c r="F46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1"/>
  <c r="J41"/>
  <c r="I41"/>
  <c r="H41"/>
  <c r="G41"/>
  <c r="F41"/>
  <c r="K31"/>
  <c r="J31"/>
  <c r="I31"/>
  <c r="H31"/>
  <c r="G31"/>
  <c r="F31"/>
  <c r="K30"/>
  <c r="J30"/>
  <c r="I30"/>
  <c r="H30"/>
  <c r="G30"/>
  <c r="F30"/>
  <c r="K29"/>
  <c r="J29"/>
  <c r="I29"/>
  <c r="H29"/>
  <c r="G29"/>
  <c r="F29"/>
  <c r="K28"/>
  <c r="J28"/>
  <c r="I28"/>
  <c r="H28"/>
  <c r="G28"/>
  <c r="F28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2"/>
  <c r="J22"/>
  <c r="I22"/>
  <c r="H22"/>
  <c r="G22"/>
  <c r="F22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K58" i="16"/>
  <c r="J58"/>
  <c r="I58"/>
  <c r="H58"/>
  <c r="G58"/>
  <c r="F58"/>
  <c r="K57"/>
  <c r="J57"/>
  <c r="I57"/>
  <c r="H57"/>
  <c r="G57"/>
  <c r="F57"/>
  <c r="K56"/>
  <c r="J56"/>
  <c r="I56"/>
  <c r="H56"/>
  <c r="G56"/>
  <c r="F56"/>
  <c r="K55"/>
  <c r="J55"/>
  <c r="I55"/>
  <c r="H55"/>
  <c r="G55"/>
  <c r="F55"/>
  <c r="K54"/>
  <c r="J54"/>
  <c r="I54"/>
  <c r="H54"/>
  <c r="G54"/>
  <c r="F54"/>
  <c r="K53"/>
  <c r="J53"/>
  <c r="I53"/>
  <c r="H53"/>
  <c r="G53"/>
  <c r="F53"/>
  <c r="K52"/>
  <c r="J52"/>
  <c r="I52"/>
  <c r="H52"/>
  <c r="G52"/>
  <c r="F52"/>
  <c r="K51"/>
  <c r="J51"/>
  <c r="I51"/>
  <c r="H51"/>
  <c r="G51"/>
  <c r="F51"/>
  <c r="K50"/>
  <c r="J50"/>
  <c r="I50"/>
  <c r="H50"/>
  <c r="G50"/>
  <c r="F50"/>
  <c r="K49"/>
  <c r="J49"/>
  <c r="I49"/>
  <c r="H49"/>
  <c r="G49"/>
  <c r="F49"/>
  <c r="K48"/>
  <c r="J48"/>
  <c r="I48"/>
  <c r="H48"/>
  <c r="G48"/>
  <c r="F48"/>
  <c r="K47"/>
  <c r="J47"/>
  <c r="I47"/>
  <c r="H47"/>
  <c r="G47"/>
  <c r="F47"/>
  <c r="K46"/>
  <c r="J46"/>
  <c r="I46"/>
  <c r="H46"/>
  <c r="G46"/>
  <c r="F46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1"/>
  <c r="J41"/>
  <c r="I41"/>
  <c r="H41"/>
  <c r="G41"/>
  <c r="F41"/>
  <c r="K31"/>
  <c r="J31"/>
  <c r="I31"/>
  <c r="H31"/>
  <c r="G31"/>
  <c r="F31"/>
  <c r="K30"/>
  <c r="J30"/>
  <c r="I30"/>
  <c r="H30"/>
  <c r="G30"/>
  <c r="F30"/>
  <c r="K29"/>
  <c r="J29"/>
  <c r="I29"/>
  <c r="H29"/>
  <c r="G29"/>
  <c r="F29"/>
  <c r="K28"/>
  <c r="J28"/>
  <c r="I28"/>
  <c r="H28"/>
  <c r="G28"/>
  <c r="F28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2"/>
  <c r="J22"/>
  <c r="I22"/>
  <c r="H22"/>
  <c r="G22"/>
  <c r="F22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K58" i="15"/>
  <c r="J58"/>
  <c r="I58"/>
  <c r="H58"/>
  <c r="G58"/>
  <c r="F58"/>
  <c r="K57"/>
  <c r="J57"/>
  <c r="I57"/>
  <c r="H57"/>
  <c r="G57"/>
  <c r="F57"/>
  <c r="K56"/>
  <c r="J56"/>
  <c r="I56"/>
  <c r="H56"/>
  <c r="G56"/>
  <c r="F56"/>
  <c r="K55"/>
  <c r="J55"/>
  <c r="I55"/>
  <c r="H55"/>
  <c r="G55"/>
  <c r="F55"/>
  <c r="K54"/>
  <c r="J54"/>
  <c r="I54"/>
  <c r="H54"/>
  <c r="G54"/>
  <c r="F54"/>
  <c r="K53"/>
  <c r="J53"/>
  <c r="I53"/>
  <c r="H53"/>
  <c r="G53"/>
  <c r="F53"/>
  <c r="K52"/>
  <c r="J52"/>
  <c r="I52"/>
  <c r="H52"/>
  <c r="G52"/>
  <c r="F52"/>
  <c r="K51"/>
  <c r="J51"/>
  <c r="I51"/>
  <c r="H51"/>
  <c r="G51"/>
  <c r="F51"/>
  <c r="K50"/>
  <c r="J50"/>
  <c r="I50"/>
  <c r="H50"/>
  <c r="G50"/>
  <c r="F50"/>
  <c r="K49"/>
  <c r="J49"/>
  <c r="I49"/>
  <c r="H49"/>
  <c r="G49"/>
  <c r="F49"/>
  <c r="K48"/>
  <c r="J48"/>
  <c r="I48"/>
  <c r="H48"/>
  <c r="G48"/>
  <c r="F48"/>
  <c r="K47"/>
  <c r="J47"/>
  <c r="I47"/>
  <c r="H47"/>
  <c r="G47"/>
  <c r="F47"/>
  <c r="K46"/>
  <c r="J46"/>
  <c r="I46"/>
  <c r="H46"/>
  <c r="G46"/>
  <c r="F46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1"/>
  <c r="J41"/>
  <c r="I41"/>
  <c r="H41"/>
  <c r="G41"/>
  <c r="F41"/>
  <c r="K31"/>
  <c r="J31"/>
  <c r="I31"/>
  <c r="H31"/>
  <c r="G31"/>
  <c r="F31"/>
  <c r="K30"/>
  <c r="J30"/>
  <c r="I30"/>
  <c r="H30"/>
  <c r="G30"/>
  <c r="F30"/>
  <c r="K29"/>
  <c r="J29"/>
  <c r="I29"/>
  <c r="H29"/>
  <c r="G29"/>
  <c r="F29"/>
  <c r="K28"/>
  <c r="J28"/>
  <c r="I28"/>
  <c r="H28"/>
  <c r="G28"/>
  <c r="F28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2"/>
  <c r="J22"/>
  <c r="I22"/>
  <c r="H22"/>
  <c r="G22"/>
  <c r="F22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K58" i="14" l="1"/>
  <c r="J58"/>
  <c r="I58"/>
  <c r="H58"/>
  <c r="G58"/>
  <c r="F58"/>
  <c r="K57"/>
  <c r="J57"/>
  <c r="I57"/>
  <c r="H57"/>
  <c r="G57"/>
  <c r="F57"/>
  <c r="K56"/>
  <c r="J56"/>
  <c r="I56"/>
  <c r="H56"/>
  <c r="G56"/>
  <c r="F56"/>
  <c r="K55"/>
  <c r="J55"/>
  <c r="I55"/>
  <c r="H55"/>
  <c r="G55"/>
  <c r="F55"/>
  <c r="K54"/>
  <c r="J54"/>
  <c r="I54"/>
  <c r="H54"/>
  <c r="G54"/>
  <c r="F54"/>
  <c r="K53"/>
  <c r="J53"/>
  <c r="I53"/>
  <c r="H53"/>
  <c r="G53"/>
  <c r="F53"/>
  <c r="K52"/>
  <c r="J52"/>
  <c r="I52"/>
  <c r="H52"/>
  <c r="G52"/>
  <c r="F52"/>
  <c r="K51"/>
  <c r="J51"/>
  <c r="I51"/>
  <c r="H51"/>
  <c r="G51"/>
  <c r="F51"/>
  <c r="K50"/>
  <c r="J50"/>
  <c r="I50"/>
  <c r="H50"/>
  <c r="G50"/>
  <c r="F50"/>
  <c r="K49"/>
  <c r="J49"/>
  <c r="I49"/>
  <c r="H49"/>
  <c r="G49"/>
  <c r="F49"/>
  <c r="K48"/>
  <c r="J48"/>
  <c r="I48"/>
  <c r="H48"/>
  <c r="G48"/>
  <c r="F48"/>
  <c r="K47"/>
  <c r="J47"/>
  <c r="I47"/>
  <c r="H47"/>
  <c r="G47"/>
  <c r="F47"/>
  <c r="K46"/>
  <c r="J46"/>
  <c r="I46"/>
  <c r="H46"/>
  <c r="G46"/>
  <c r="F46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1"/>
  <c r="J41"/>
  <c r="I41"/>
  <c r="H41"/>
  <c r="G41"/>
  <c r="F41"/>
  <c r="K31"/>
  <c r="J31"/>
  <c r="I31"/>
  <c r="H31"/>
  <c r="G31"/>
  <c r="F31"/>
  <c r="K30"/>
  <c r="J30"/>
  <c r="I30"/>
  <c r="H30"/>
  <c r="G30"/>
  <c r="F30"/>
  <c r="K29"/>
  <c r="J29"/>
  <c r="I29"/>
  <c r="H29"/>
  <c r="G29"/>
  <c r="F29"/>
  <c r="K28"/>
  <c r="J28"/>
  <c r="I28"/>
  <c r="H28"/>
  <c r="G28"/>
  <c r="F28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2"/>
  <c r="J22"/>
  <c r="I22"/>
  <c r="H22"/>
  <c r="G22"/>
  <c r="F22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G4" i="13" l="1"/>
  <c r="F10"/>
  <c r="G10" s="1"/>
  <c r="F9"/>
  <c r="G9" s="1"/>
  <c r="F8"/>
  <c r="G8" s="1"/>
  <c r="F5"/>
  <c r="G5" s="1"/>
  <c r="F4"/>
  <c r="F3"/>
  <c r="G3" s="1"/>
  <c r="H3" s="1"/>
  <c r="H10" l="1"/>
  <c r="I10" s="1"/>
  <c r="I8"/>
  <c r="H8"/>
  <c r="H9"/>
  <c r="I9" s="1"/>
  <c r="I5"/>
  <c r="H5"/>
  <c r="H4"/>
  <c r="I4" s="1"/>
  <c r="I3"/>
  <c r="B62" i="11"/>
  <c r="G62"/>
  <c r="H62"/>
  <c r="I62"/>
  <c r="J62"/>
  <c r="K62"/>
  <c r="F62"/>
  <c r="K42"/>
  <c r="K43"/>
  <c r="K44"/>
  <c r="K45"/>
  <c r="K46"/>
  <c r="K47"/>
  <c r="K48"/>
  <c r="K49"/>
  <c r="K50"/>
  <c r="K51"/>
  <c r="K52"/>
  <c r="K53"/>
  <c r="K54"/>
  <c r="K55"/>
  <c r="K56"/>
  <c r="K57"/>
  <c r="K58"/>
  <c r="J42"/>
  <c r="J43"/>
  <c r="J44"/>
  <c r="J45"/>
  <c r="J46"/>
  <c r="J47"/>
  <c r="J48"/>
  <c r="J49"/>
  <c r="J50"/>
  <c r="J51"/>
  <c r="J52"/>
  <c r="J53"/>
  <c r="J54"/>
  <c r="J55"/>
  <c r="J56"/>
  <c r="J57"/>
  <c r="J58"/>
  <c r="I42"/>
  <c r="I43"/>
  <c r="I44"/>
  <c r="I45"/>
  <c r="I46"/>
  <c r="I47"/>
  <c r="I48"/>
  <c r="I49"/>
  <c r="I50"/>
  <c r="I51"/>
  <c r="I52"/>
  <c r="I53"/>
  <c r="I54"/>
  <c r="I55"/>
  <c r="I56"/>
  <c r="I57"/>
  <c r="I58"/>
  <c r="H42"/>
  <c r="H43"/>
  <c r="H44"/>
  <c r="H45"/>
  <c r="H46"/>
  <c r="H47"/>
  <c r="H48"/>
  <c r="H49"/>
  <c r="H50"/>
  <c r="H51"/>
  <c r="H52"/>
  <c r="H53"/>
  <c r="H54"/>
  <c r="H55"/>
  <c r="H56"/>
  <c r="H57"/>
  <c r="H58"/>
  <c r="G42"/>
  <c r="G43"/>
  <c r="G44"/>
  <c r="G45"/>
  <c r="G46"/>
  <c r="G47"/>
  <c r="G48"/>
  <c r="G49"/>
  <c r="G50"/>
  <c r="G51"/>
  <c r="G52"/>
  <c r="G53"/>
  <c r="G54"/>
  <c r="G55"/>
  <c r="G56"/>
  <c r="G57"/>
  <c r="G58"/>
  <c r="F42"/>
  <c r="F43"/>
  <c r="F44"/>
  <c r="F45"/>
  <c r="F46"/>
  <c r="F47"/>
  <c r="F48"/>
  <c r="F49"/>
  <c r="F50"/>
  <c r="F51"/>
  <c r="F52"/>
  <c r="F53"/>
  <c r="F54"/>
  <c r="F55"/>
  <c r="F56"/>
  <c r="F57"/>
  <c r="F58"/>
  <c r="F41"/>
  <c r="G41" s="1"/>
  <c r="I41" s="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K12"/>
  <c r="J12"/>
  <c r="I12"/>
  <c r="H12"/>
  <c r="G12"/>
  <c r="F12"/>
  <c r="I11" i="13" l="1"/>
  <c r="I6"/>
  <c r="I14" s="1"/>
  <c r="I16" s="1"/>
  <c r="J41" i="11"/>
  <c r="H41"/>
  <c r="K41" s="1"/>
  <c r="B11" i="9"/>
  <c r="B8"/>
  <c r="C4"/>
  <c r="E4"/>
  <c r="D8"/>
  <c r="B6"/>
  <c r="B5"/>
  <c r="I6" i="4" l="1"/>
  <c r="I55" s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"/>
  <c r="H30" i="8" l="1"/>
  <c r="I14"/>
  <c r="J14" s="1"/>
  <c r="K14" s="1"/>
  <c r="I15"/>
  <c r="J15" s="1"/>
  <c r="K15" s="1"/>
  <c r="I16"/>
  <c r="J16"/>
  <c r="K16" s="1"/>
  <c r="I17"/>
  <c r="J17" s="1"/>
  <c r="K17" s="1"/>
  <c r="I18"/>
  <c r="J18"/>
  <c r="K18" s="1"/>
  <c r="I19"/>
  <c r="J19" s="1"/>
  <c r="K19" s="1"/>
  <c r="I20"/>
  <c r="J20"/>
  <c r="K20" s="1"/>
  <c r="I21"/>
  <c r="J21" s="1"/>
  <c r="K21" s="1"/>
  <c r="L21" s="1"/>
  <c r="I22"/>
  <c r="J22" s="1"/>
  <c r="K22" s="1"/>
  <c r="I23"/>
  <c r="J23" s="1"/>
  <c r="K23" s="1"/>
  <c r="I24"/>
  <c r="J24"/>
  <c r="K24" s="1"/>
  <c r="I25"/>
  <c r="J25" s="1"/>
  <c r="K25" s="1"/>
  <c r="I26"/>
  <c r="J26"/>
  <c r="K26" s="1"/>
  <c r="I27"/>
  <c r="J27" s="1"/>
  <c r="K27" s="1"/>
  <c r="I28"/>
  <c r="J28"/>
  <c r="K28" s="1"/>
  <c r="I29"/>
  <c r="J29" s="1"/>
  <c r="K29" s="1"/>
  <c r="I30"/>
  <c r="J30" s="1"/>
  <c r="K30" s="1"/>
  <c r="L30" s="1"/>
  <c r="I31"/>
  <c r="J31" s="1"/>
  <c r="K31" s="1"/>
  <c r="I32"/>
  <c r="J32" s="1"/>
  <c r="K32" s="1"/>
  <c r="I33"/>
  <c r="J33" s="1"/>
  <c r="K33" s="1"/>
  <c r="I34"/>
  <c r="J34" s="1"/>
  <c r="K34" s="1"/>
  <c r="I35"/>
  <c r="J35" s="1"/>
  <c r="K35" s="1"/>
  <c r="I36"/>
  <c r="J36" s="1"/>
  <c r="K36" s="1"/>
  <c r="I37"/>
  <c r="J37" s="1"/>
  <c r="K37" s="1"/>
  <c r="I38"/>
  <c r="J38"/>
  <c r="K38" s="1"/>
  <c r="I39"/>
  <c r="J39" s="1"/>
  <c r="K39" s="1"/>
  <c r="I40"/>
  <c r="J40" s="1"/>
  <c r="K40" s="1"/>
  <c r="I41"/>
  <c r="J41" s="1"/>
  <c r="K41" s="1"/>
  <c r="I42"/>
  <c r="J42"/>
  <c r="K42" s="1"/>
  <c r="I43"/>
  <c r="J43" s="1"/>
  <c r="K43" s="1"/>
  <c r="I44"/>
  <c r="J44"/>
  <c r="K44" s="1"/>
  <c r="I45"/>
  <c r="J45" s="1"/>
  <c r="K45" s="1"/>
  <c r="L45" s="1"/>
  <c r="I46"/>
  <c r="J46"/>
  <c r="K46" s="1"/>
  <c r="I47"/>
  <c r="J47" s="1"/>
  <c r="K47" s="1"/>
  <c r="I48"/>
  <c r="J48" s="1"/>
  <c r="K48" s="1"/>
  <c r="I49"/>
  <c r="J49" s="1"/>
  <c r="K49" s="1"/>
  <c r="I13"/>
  <c r="J13" s="1"/>
  <c r="K13" s="1"/>
  <c r="L13" s="1"/>
  <c r="I12"/>
  <c r="J12" s="1"/>
  <c r="K12" s="1"/>
  <c r="G21"/>
  <c r="H21" s="1"/>
  <c r="G22"/>
  <c r="H22" s="1"/>
  <c r="G23"/>
  <c r="H23" s="1"/>
  <c r="L23" s="1"/>
  <c r="G25"/>
  <c r="H25" s="1"/>
  <c r="L25" s="1"/>
  <c r="G26"/>
  <c r="H26" s="1"/>
  <c r="G27"/>
  <c r="H27" s="1"/>
  <c r="L27" s="1"/>
  <c r="G29"/>
  <c r="H29" s="1"/>
  <c r="G30"/>
  <c r="G31"/>
  <c r="H31" s="1"/>
  <c r="L31" s="1"/>
  <c r="G33"/>
  <c r="H33" s="1"/>
  <c r="G37"/>
  <c r="H37" s="1"/>
  <c r="G45"/>
  <c r="H45" s="1"/>
  <c r="G46"/>
  <c r="H46" s="1"/>
  <c r="F14"/>
  <c r="G14" s="1"/>
  <c r="H14" s="1"/>
  <c r="F15"/>
  <c r="G15" s="1"/>
  <c r="H15" s="1"/>
  <c r="L15" s="1"/>
  <c r="F16"/>
  <c r="G16" s="1"/>
  <c r="H16" s="1"/>
  <c r="L16" s="1"/>
  <c r="F17"/>
  <c r="G17" s="1"/>
  <c r="H17" s="1"/>
  <c r="L17" s="1"/>
  <c r="F18"/>
  <c r="G18" s="1"/>
  <c r="H18" s="1"/>
  <c r="F19"/>
  <c r="G19" s="1"/>
  <c r="H19" s="1"/>
  <c r="F20"/>
  <c r="G20" s="1"/>
  <c r="H20" s="1"/>
  <c r="L20" s="1"/>
  <c r="F21"/>
  <c r="F22"/>
  <c r="F23"/>
  <c r="F24"/>
  <c r="G24" s="1"/>
  <c r="H24" s="1"/>
  <c r="L24" s="1"/>
  <c r="F25"/>
  <c r="F26"/>
  <c r="F27"/>
  <c r="F28"/>
  <c r="G28" s="1"/>
  <c r="H28" s="1"/>
  <c r="L28" s="1"/>
  <c r="F29"/>
  <c r="F30"/>
  <c r="F31"/>
  <c r="F32"/>
  <c r="G32" s="1"/>
  <c r="H32" s="1"/>
  <c r="F33"/>
  <c r="F34"/>
  <c r="G34" s="1"/>
  <c r="H34" s="1"/>
  <c r="F35"/>
  <c r="G35" s="1"/>
  <c r="H35" s="1"/>
  <c r="L35" s="1"/>
  <c r="F36"/>
  <c r="G36" s="1"/>
  <c r="H36" s="1"/>
  <c r="F37"/>
  <c r="F38"/>
  <c r="G38" s="1"/>
  <c r="H38" s="1"/>
  <c r="L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L43" s="1"/>
  <c r="F44"/>
  <c r="G44" s="1"/>
  <c r="H44" s="1"/>
  <c r="L44" s="1"/>
  <c r="F45"/>
  <c r="F46"/>
  <c r="F47"/>
  <c r="G47" s="1"/>
  <c r="H47" s="1"/>
  <c r="L47" s="1"/>
  <c r="F48"/>
  <c r="G48" s="1"/>
  <c r="H48" s="1"/>
  <c r="F49"/>
  <c r="G49" s="1"/>
  <c r="H49" s="1"/>
  <c r="F13"/>
  <c r="G13" s="1"/>
  <c r="H13" s="1"/>
  <c r="F12"/>
  <c r="G12" s="1"/>
  <c r="H12" s="1"/>
  <c r="L37" l="1"/>
  <c r="L22"/>
  <c r="L26"/>
  <c r="L19"/>
  <c r="L33"/>
  <c r="L40"/>
  <c r="L48"/>
  <c r="L46"/>
  <c r="L39"/>
  <c r="L29"/>
  <c r="L18"/>
  <c r="L14"/>
  <c r="L12"/>
  <c r="L49"/>
  <c r="L42"/>
  <c r="L41"/>
  <c r="L34"/>
  <c r="L32"/>
  <c r="L36"/>
  <c r="F13" i="5" l="1"/>
  <c r="G13"/>
  <c r="H13"/>
  <c r="I13"/>
  <c r="J13"/>
  <c r="K13"/>
  <c r="F14"/>
  <c r="G14"/>
  <c r="H14"/>
  <c r="I14"/>
  <c r="J14"/>
  <c r="K14"/>
  <c r="F15"/>
  <c r="G15"/>
  <c r="H15"/>
  <c r="I15"/>
  <c r="J15"/>
  <c r="K15"/>
  <c r="F16"/>
  <c r="G16"/>
  <c r="H16"/>
  <c r="I16"/>
  <c r="J16"/>
  <c r="K16"/>
  <c r="F17"/>
  <c r="G17"/>
  <c r="H17"/>
  <c r="I17"/>
  <c r="J17"/>
  <c r="K17"/>
  <c r="F18"/>
  <c r="G18"/>
  <c r="H18"/>
  <c r="I18"/>
  <c r="J18"/>
  <c r="K18"/>
  <c r="F19"/>
  <c r="G19"/>
  <c r="H19"/>
  <c r="I19"/>
  <c r="J19"/>
  <c r="K19"/>
  <c r="F20"/>
  <c r="G20"/>
  <c r="H20"/>
  <c r="I20"/>
  <c r="J20"/>
  <c r="K20"/>
  <c r="F21"/>
  <c r="G21"/>
  <c r="H21"/>
  <c r="I21"/>
  <c r="J21"/>
  <c r="K21"/>
  <c r="F22"/>
  <c r="G22"/>
  <c r="H22"/>
  <c r="I22"/>
  <c r="J22"/>
  <c r="K22"/>
  <c r="F23"/>
  <c r="G23"/>
  <c r="H23"/>
  <c r="I23"/>
  <c r="J23"/>
  <c r="K23"/>
  <c r="F24"/>
  <c r="G24"/>
  <c r="H24"/>
  <c r="I24"/>
  <c r="J24"/>
  <c r="K24"/>
  <c r="F25"/>
  <c r="G25"/>
  <c r="H25"/>
  <c r="I25"/>
  <c r="J25"/>
  <c r="K25"/>
  <c r="F26"/>
  <c r="G26"/>
  <c r="H26"/>
  <c r="I26"/>
  <c r="J26"/>
  <c r="K26"/>
  <c r="F27"/>
  <c r="G27"/>
  <c r="H27"/>
  <c r="I27"/>
  <c r="J27"/>
  <c r="K27"/>
  <c r="F28"/>
  <c r="G28"/>
  <c r="H28"/>
  <c r="I28"/>
  <c r="J28"/>
  <c r="K28"/>
  <c r="F29"/>
  <c r="G29"/>
  <c r="H29"/>
  <c r="I29"/>
  <c r="J29"/>
  <c r="K29"/>
  <c r="F30"/>
  <c r="G30"/>
  <c r="H30"/>
  <c r="I30"/>
  <c r="J30"/>
  <c r="K30"/>
  <c r="F31"/>
  <c r="G31"/>
  <c r="H31"/>
  <c r="I31"/>
  <c r="J31"/>
  <c r="K31"/>
  <c r="F41"/>
  <c r="G41"/>
  <c r="H41"/>
  <c r="I41"/>
  <c r="J41"/>
  <c r="K41"/>
  <c r="F42"/>
  <c r="G42"/>
  <c r="H42"/>
  <c r="I42"/>
  <c r="J42"/>
  <c r="K42"/>
  <c r="F43"/>
  <c r="G43"/>
  <c r="H43"/>
  <c r="I43"/>
  <c r="J43"/>
  <c r="K43"/>
  <c r="F44"/>
  <c r="G44"/>
  <c r="H44"/>
  <c r="I44"/>
  <c r="J44"/>
  <c r="K44"/>
  <c r="F45"/>
  <c r="G45"/>
  <c r="H45"/>
  <c r="I45"/>
  <c r="J45"/>
  <c r="K45"/>
  <c r="F46"/>
  <c r="G46"/>
  <c r="H46"/>
  <c r="I46"/>
  <c r="J46"/>
  <c r="K46"/>
  <c r="F47"/>
  <c r="G47"/>
  <c r="H47"/>
  <c r="I47"/>
  <c r="J47"/>
  <c r="K47"/>
  <c r="F48"/>
  <c r="G48"/>
  <c r="H48"/>
  <c r="I48"/>
  <c r="J48"/>
  <c r="K48"/>
  <c r="F49"/>
  <c r="G49"/>
  <c r="H49"/>
  <c r="I49"/>
  <c r="J49"/>
  <c r="K49"/>
  <c r="F50"/>
  <c r="G50"/>
  <c r="H50"/>
  <c r="I50"/>
  <c r="J50"/>
  <c r="K50"/>
  <c r="F51"/>
  <c r="G51"/>
  <c r="H51"/>
  <c r="I51"/>
  <c r="J51"/>
  <c r="K51"/>
  <c r="F52"/>
  <c r="G52"/>
  <c r="H52"/>
  <c r="I52"/>
  <c r="J52"/>
  <c r="K52"/>
  <c r="F53"/>
  <c r="G53"/>
  <c r="H53"/>
  <c r="I53"/>
  <c r="J53"/>
  <c r="K53"/>
  <c r="F54"/>
  <c r="G54"/>
  <c r="H54"/>
  <c r="I54"/>
  <c r="J54"/>
  <c r="K54"/>
  <c r="F55"/>
  <c r="G55"/>
  <c r="H55"/>
  <c r="I55"/>
  <c r="J55"/>
  <c r="K55"/>
  <c r="F56"/>
  <c r="G56"/>
  <c r="H56"/>
  <c r="I56"/>
  <c r="J56"/>
  <c r="K56"/>
  <c r="F57"/>
  <c r="G57"/>
  <c r="H57"/>
  <c r="I57"/>
  <c r="J57"/>
  <c r="K57"/>
  <c r="F58"/>
  <c r="G58"/>
  <c r="H58"/>
  <c r="I58"/>
  <c r="J58"/>
  <c r="K58"/>
  <c r="K12"/>
  <c r="J12"/>
  <c r="I12"/>
  <c r="H12"/>
  <c r="G12"/>
  <c r="F12"/>
</calcChain>
</file>

<file path=xl/comments1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comments2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comments3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comments4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comments5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comments6.xml><?xml version="1.0" encoding="utf-8"?>
<comments xmlns="http://schemas.openxmlformats.org/spreadsheetml/2006/main">
  <authors>
    <author>EDCARLOS MARTINS</author>
  </authors>
  <commentList>
    <comment ref="E3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gratificação PSF</t>
        </r>
      </text>
    </comment>
    <comment ref="E41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</t>
        </r>
      </text>
    </comment>
    <comment ref="E47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
 Gratificação PSF</t>
        </r>
      </text>
    </comment>
  </commentList>
</comments>
</file>

<file path=xl/comments7.xml><?xml version="1.0" encoding="utf-8"?>
<comments xmlns="http://schemas.openxmlformats.org/spreadsheetml/2006/main">
  <authors>
    <author>EDCARLOS MARTINS</author>
  </authors>
  <commentList>
    <comment ref="E45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  <comment ref="E50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2000 GRATIFICAÇÃO PSF
</t>
        </r>
      </text>
    </comment>
    <comment ref="E56" authorId="0">
      <text>
        <r>
          <rPr>
            <b/>
            <sz val="9"/>
            <color indexed="81"/>
            <rFont val="Segoe UI"/>
            <family val="2"/>
          </rPr>
          <t>EDCARLOS MARTINS:</t>
        </r>
        <r>
          <rPr>
            <sz val="9"/>
            <color indexed="81"/>
            <rFont val="Segoe UI"/>
            <family val="2"/>
          </rPr>
          <t xml:space="preserve">
1200 PSF</t>
        </r>
      </text>
    </comment>
  </commentList>
</comments>
</file>

<file path=xl/sharedStrings.xml><?xml version="1.0" encoding="utf-8"?>
<sst xmlns="http://schemas.openxmlformats.org/spreadsheetml/2006/main" count="1294" uniqueCount="178">
  <si>
    <t>I</t>
  </si>
  <si>
    <t>II</t>
  </si>
  <si>
    <t>III</t>
  </si>
  <si>
    <t>IV</t>
  </si>
  <si>
    <t>V</t>
  </si>
  <si>
    <t>VI</t>
  </si>
  <si>
    <t>VII</t>
  </si>
  <si>
    <t>Odontologo</t>
  </si>
  <si>
    <t>Médico Pediatra</t>
  </si>
  <si>
    <t>Nutricionista</t>
  </si>
  <si>
    <t>Assistente Social</t>
  </si>
  <si>
    <t>Técnico em Higiene Dental</t>
  </si>
  <si>
    <t>Fonoaudiologo</t>
  </si>
  <si>
    <t>Enfermeiro</t>
  </si>
  <si>
    <t>Motorista Categoria B</t>
  </si>
  <si>
    <t>Motorista Categoria C</t>
  </si>
  <si>
    <t>Motorista Categoria D</t>
  </si>
  <si>
    <t>Psicologo</t>
  </si>
  <si>
    <t>Médico Psiquiatra</t>
  </si>
  <si>
    <t>Médico Clinico Geral</t>
  </si>
  <si>
    <t>Médico Plantonista</t>
  </si>
  <si>
    <t>Médico Obstetra</t>
  </si>
  <si>
    <t>Técnico em Protese Dentária</t>
  </si>
  <si>
    <t>Engenheiro Civil</t>
  </si>
  <si>
    <t>Guarda Municipal</t>
  </si>
  <si>
    <t>Fisioterapeuta</t>
  </si>
  <si>
    <t>Técnico de Controle Interno</t>
  </si>
  <si>
    <t>Técnico em Contabilidade</t>
  </si>
  <si>
    <t>Contador</t>
  </si>
  <si>
    <t>Auxiliar de Serviços  Gerais</t>
  </si>
  <si>
    <t>Vigia</t>
  </si>
  <si>
    <t>Fiscal de Obras e Posturas</t>
  </si>
  <si>
    <t>Operador de Máquinas</t>
  </si>
  <si>
    <t>Auxiliar de Inspeção e Vigilância Sanitária</t>
  </si>
  <si>
    <t>Fiscal de Tributos</t>
  </si>
  <si>
    <t>Técnico Agrícola</t>
  </si>
  <si>
    <t>Engenheiro Agrônomo</t>
  </si>
  <si>
    <t>Agente Comunitário de Saúde</t>
  </si>
  <si>
    <t>Técnico de Enfermagem</t>
  </si>
  <si>
    <t>CARGO</t>
  </si>
  <si>
    <t>Agente de Combate as Endemias</t>
  </si>
  <si>
    <t>S01</t>
  </si>
  <si>
    <t>A01</t>
  </si>
  <si>
    <t>A02</t>
  </si>
  <si>
    <t>A03</t>
  </si>
  <si>
    <t>A04</t>
  </si>
  <si>
    <t>A05</t>
  </si>
  <si>
    <t>A06</t>
  </si>
  <si>
    <t>A07</t>
  </si>
  <si>
    <t>A08</t>
  </si>
  <si>
    <t>S02</t>
  </si>
  <si>
    <t>S03</t>
  </si>
  <si>
    <t>S04</t>
  </si>
  <si>
    <t>A09</t>
  </si>
  <si>
    <t>A10</t>
  </si>
  <si>
    <t>A11</t>
  </si>
  <si>
    <t>A12</t>
  </si>
  <si>
    <t>S05</t>
  </si>
  <si>
    <t>A13</t>
  </si>
  <si>
    <t>S06</t>
  </si>
  <si>
    <t>S07</t>
  </si>
  <si>
    <t>A14</t>
  </si>
  <si>
    <t>S08</t>
  </si>
  <si>
    <t>S09</t>
  </si>
  <si>
    <t>A15</t>
  </si>
  <si>
    <t>S10</t>
  </si>
  <si>
    <t>A16</t>
  </si>
  <si>
    <t>A17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</si>
  <si>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</si>
  <si>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</si>
  <si>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</si>
  <si>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</si>
  <si>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</si>
  <si>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</si>
  <si>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</si>
  <si>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</si>
  <si>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</si>
  <si>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</si>
  <si>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</si>
  <si>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E01</t>
  </si>
  <si>
    <t>Professor de Ensino Infantil</t>
  </si>
  <si>
    <t>E02</t>
  </si>
  <si>
    <t>E03</t>
  </si>
  <si>
    <t>Professor de Ensino Fundamentaldo anos iniciais (1º ao 5º Ano)</t>
  </si>
  <si>
    <t>E04</t>
  </si>
  <si>
    <t>Professor de Ensino Fundamental anos finais  de 6º ao 9º Ano - Português</t>
  </si>
  <si>
    <t>E05</t>
  </si>
  <si>
    <t>Professor de Ensino Fundamental anos finais de 6º ao 9º Ano - Matemática</t>
  </si>
  <si>
    <t>E06</t>
  </si>
  <si>
    <t xml:space="preserve">Professor de Ensino Fundamental anos finais de 6º ao 9º Ano - Inglês </t>
  </si>
  <si>
    <t>E07</t>
  </si>
  <si>
    <t>Professor de Ensino Fundamental anos finais de 6º ao 9º Ano - Geografia</t>
  </si>
  <si>
    <t>E08</t>
  </si>
  <si>
    <t>Professor de Ensino Fundamental anos finais  de 6º ao 9º Ano - Ciências</t>
  </si>
  <si>
    <t>E09</t>
  </si>
  <si>
    <t>Professor de Ensino Fundamental anos finais  de 6º ao 9º Ano História</t>
  </si>
  <si>
    <t>E10</t>
  </si>
  <si>
    <t>E11</t>
  </si>
  <si>
    <t>E12</t>
  </si>
  <si>
    <t>Professor de Ensino Fundamental anos finais  de 6º ao 9º Ano - Ed. Física</t>
  </si>
  <si>
    <t xml:space="preserve">Professor de Ensino Fundamental anos finais de 6º ao 9º Ano - Libras </t>
  </si>
  <si>
    <t>Pedagogo - Supervisão Escolar</t>
  </si>
  <si>
    <t>Pedagogo - Psicopedagogia</t>
  </si>
  <si>
    <t>CARGOS A SEREM PREENCHIDOS</t>
  </si>
  <si>
    <t>CÓDIGO</t>
  </si>
  <si>
    <t>Informações Funprej</t>
  </si>
  <si>
    <t>Secretaria de Saúde</t>
  </si>
  <si>
    <t>Secretaria de Educação</t>
  </si>
  <si>
    <t>Assistência Social</t>
  </si>
  <si>
    <t>Administração e outras</t>
  </si>
  <si>
    <t>Nº DE VAGAS</t>
  </si>
  <si>
    <t>Vencimento</t>
  </si>
  <si>
    <t>CARGO / NÍVEL</t>
  </si>
  <si>
    <t>Remuneração com adicional por tempo de serviço</t>
  </si>
  <si>
    <t>Técnico em Prótese Dentária</t>
  </si>
  <si>
    <t>Odontólogo</t>
  </si>
  <si>
    <t>Psicólogo</t>
  </si>
  <si>
    <t>Médico Veterinário</t>
  </si>
  <si>
    <t>A18</t>
  </si>
  <si>
    <t>NÚEMRO DE VAGAS</t>
  </si>
  <si>
    <t xml:space="preserve">CARGA HORÁRIA </t>
  </si>
  <si>
    <t>40h</t>
  </si>
  <si>
    <t>CUSTO SERVIDOR EFETIVO X SERVIDOR CONTRATADO</t>
  </si>
  <si>
    <t>FUNPREJ</t>
  </si>
  <si>
    <t>INSS</t>
  </si>
  <si>
    <t>(-)</t>
  </si>
  <si>
    <t>Patronal</t>
  </si>
  <si>
    <t>Custo/Mês</t>
  </si>
  <si>
    <t>Custo/Ano</t>
  </si>
  <si>
    <t>ANEXO I - QUADRO PESSOAL, CARGOS, VAGAS, CARGA HORÁRIA, TABELA DE VENCIMENTO E REMUNERAÇÃO</t>
  </si>
  <si>
    <t>Auxliar Administrativo</t>
  </si>
  <si>
    <t>HFS</t>
  </si>
  <si>
    <t>Auxiliar Administrativo</t>
  </si>
  <si>
    <t>24h</t>
  </si>
  <si>
    <t>S22</t>
  </si>
  <si>
    <t>Farmacêutico - Bioquímico</t>
  </si>
  <si>
    <t>Educador Físico</t>
  </si>
  <si>
    <t>Farmaceutico - Bioquimico</t>
  </si>
  <si>
    <t>Auxiliar  de Saúde Bucal</t>
  </si>
  <si>
    <t>Auxiliar de Saúde Bucal</t>
  </si>
  <si>
    <t xml:space="preserve"> Auxiliar de Saúde Bucal</t>
  </si>
  <si>
    <t>Projeto de Lei nº _____/2019</t>
  </si>
  <si>
    <t>Projeto de Lei nº ____/2019</t>
  </si>
  <si>
    <t>02</t>
  </si>
  <si>
    <t>04</t>
  </si>
  <si>
    <t>05</t>
  </si>
  <si>
    <t>01</t>
  </si>
  <si>
    <t>09</t>
  </si>
  <si>
    <t>06</t>
  </si>
  <si>
    <t>07</t>
  </si>
  <si>
    <t>SALARIO</t>
  </si>
  <si>
    <t>INSALUBRIDADE</t>
  </si>
  <si>
    <t>TEMPO DE SERVIÇO</t>
  </si>
  <si>
    <t>PMAQ</t>
  </si>
  <si>
    <t>GRATIFICAÇÃO</t>
  </si>
  <si>
    <t>TOTAL</t>
  </si>
  <si>
    <t>BRUTO</t>
  </si>
  <si>
    <t>FÉRIAS</t>
  </si>
  <si>
    <t>TOTAL  Mensal</t>
  </si>
  <si>
    <t xml:space="preserve">FUNPREJ Patronal </t>
  </si>
  <si>
    <t>TOTAL ANUAL</t>
  </si>
  <si>
    <t>FUNPREJ ANUAL</t>
  </si>
  <si>
    <t>TOTAL GERAL</t>
  </si>
  <si>
    <t>TOTAL ANUAL C/ 13º SALÁRIO</t>
  </si>
  <si>
    <t xml:space="preserve">FUNPREJ ANUAL C/ 13º </t>
  </si>
  <si>
    <t>1/3 FÉRIAS</t>
  </si>
  <si>
    <t>RCL</t>
  </si>
  <si>
    <t>% CARGOS</t>
  </si>
  <si>
    <t>funprej</t>
  </si>
  <si>
    <t>PELA NOVA LEI</t>
  </si>
  <si>
    <t>COMO ESTAO RECEBENDO</t>
  </si>
  <si>
    <t>POR ANO</t>
  </si>
  <si>
    <t>DIFERENÇA</t>
  </si>
  <si>
    <t>Lei Complementar 06/2019 de 27 de maio de 2019</t>
  </si>
  <si>
    <t>20H</t>
  </si>
  <si>
    <t>30h</t>
  </si>
  <si>
    <t>20h</t>
  </si>
  <si>
    <t>Lei Complementar 08/2022 de 15 de junho de 2022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</si>
</sst>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 tint="0.499984740745262"/>
      <name val="Arial"/>
      <family val="2"/>
    </font>
    <font>
      <b/>
      <sz val="16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4" xfId="0" applyFill="1" applyBorder="1" applyAlignment="1">
      <alignment horizontal="right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0" fillId="0" borderId="5" xfId="0" applyFont="1" applyFill="1" applyBorder="1"/>
    <xf numFmtId="0" fontId="0" fillId="0" borderId="4" xfId="0" applyBorder="1"/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9" xfId="0" applyFont="1" applyFill="1" applyBorder="1"/>
    <xf numFmtId="0" fontId="0" fillId="0" borderId="9" xfId="0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3" fontId="0" fillId="0" borderId="1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3" fontId="0" fillId="0" borderId="16" xfId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43" fontId="0" fillId="5" borderId="9" xfId="1" applyFont="1" applyFill="1" applyBorder="1" applyAlignment="1">
      <alignment horizontal="center"/>
    </xf>
    <xf numFmtId="43" fontId="0" fillId="5" borderId="6" xfId="1" applyFont="1" applyFill="1" applyBorder="1" applyAlignment="1">
      <alignment horizontal="center"/>
    </xf>
    <xf numFmtId="43" fontId="0" fillId="5" borderId="15" xfId="1" applyFont="1" applyFill="1" applyBorder="1" applyAlignment="1">
      <alignment horizontal="center"/>
    </xf>
    <xf numFmtId="43" fontId="0" fillId="5" borderId="10" xfId="1" applyFont="1" applyFill="1" applyBorder="1" applyAlignment="1">
      <alignment horizontal="center"/>
    </xf>
    <xf numFmtId="43" fontId="0" fillId="5" borderId="12" xfId="1" applyFont="1" applyFill="1" applyBorder="1" applyAlignment="1">
      <alignment horizontal="center"/>
    </xf>
    <xf numFmtId="43" fontId="0" fillId="5" borderId="16" xfId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43" fontId="0" fillId="0" borderId="20" xfId="0" applyNumberFormat="1" applyBorder="1"/>
    <xf numFmtId="43" fontId="0" fillId="5" borderId="24" xfId="1" applyFont="1" applyFill="1" applyBorder="1" applyAlignment="1">
      <alignment horizontal="center"/>
    </xf>
    <xf numFmtId="43" fontId="0" fillId="5" borderId="25" xfId="1" applyFont="1" applyFill="1" applyBorder="1" applyAlignment="1">
      <alignment horizontal="center"/>
    </xf>
    <xf numFmtId="43" fontId="0" fillId="5" borderId="26" xfId="1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43" fontId="0" fillId="0" borderId="19" xfId="0" applyNumberFormat="1" applyBorder="1"/>
    <xf numFmtId="43" fontId="0" fillId="0" borderId="21" xfId="0" applyNumberFormat="1" applyBorder="1"/>
    <xf numFmtId="0" fontId="5" fillId="7" borderId="1" xfId="0" applyFont="1" applyFill="1" applyBorder="1" applyAlignment="1">
      <alignment horizontal="center" vertical="center"/>
    </xf>
    <xf numFmtId="0" fontId="5" fillId="8" borderId="39" xfId="0" applyFont="1" applyFill="1" applyBorder="1" applyAlignment="1">
      <alignment horizontal="center" vertical="center"/>
    </xf>
    <xf numFmtId="0" fontId="6" fillId="8" borderId="42" xfId="0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18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0" fillId="0" borderId="36" xfId="1" applyFont="1" applyFill="1" applyBorder="1" applyAlignment="1">
      <alignment horizontal="center"/>
    </xf>
    <xf numFmtId="43" fontId="0" fillId="0" borderId="22" xfId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0" fillId="0" borderId="32" xfId="1" applyFont="1" applyFill="1" applyBorder="1" applyAlignment="1">
      <alignment horizontal="center"/>
    </xf>
    <xf numFmtId="43" fontId="0" fillId="0" borderId="33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14" xfId="0" applyFont="1" applyFill="1" applyBorder="1"/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43" fontId="0" fillId="0" borderId="23" xfId="1" applyFont="1" applyFill="1" applyBorder="1" applyAlignment="1">
      <alignment horizontal="center"/>
    </xf>
    <xf numFmtId="43" fontId="0" fillId="0" borderId="34" xfId="1" applyFont="1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43" fontId="0" fillId="0" borderId="3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0" fillId="0" borderId="1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0" fillId="0" borderId="9" xfId="0" applyFill="1" applyBorder="1"/>
    <xf numFmtId="49" fontId="0" fillId="0" borderId="9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wrapText="1"/>
    </xf>
    <xf numFmtId="49" fontId="0" fillId="0" borderId="14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0" fontId="0" fillId="4" borderId="0" xfId="0" applyFill="1"/>
    <xf numFmtId="43" fontId="0" fillId="4" borderId="0" xfId="1" applyFont="1" applyFill="1"/>
    <xf numFmtId="43" fontId="0" fillId="4" borderId="0" xfId="0" applyNumberFormat="1" applyFill="1"/>
    <xf numFmtId="43" fontId="0" fillId="0" borderId="1" xfId="1" applyFont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9" borderId="0" xfId="0" applyFont="1" applyFill="1"/>
    <xf numFmtId="0" fontId="11" fillId="9" borderId="0" xfId="0" applyFont="1" applyFill="1" applyBorder="1" applyAlignment="1">
      <alignment horizontal="center"/>
    </xf>
    <xf numFmtId="0" fontId="0" fillId="0" borderId="51" xfId="0" applyFont="1" applyFill="1" applyBorder="1" applyAlignment="1">
      <alignment horizontal="center"/>
    </xf>
    <xf numFmtId="43" fontId="0" fillId="0" borderId="25" xfId="1" applyFont="1" applyFill="1" applyBorder="1" applyAlignment="1">
      <alignment horizontal="center"/>
    </xf>
    <xf numFmtId="43" fontId="0" fillId="0" borderId="52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43" fontId="0" fillId="10" borderId="4" xfId="1" applyFon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43" fontId="0" fillId="10" borderId="9" xfId="1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523240</xdr:colOff>
      <xdr:row>6</xdr:row>
      <xdr:rowOff>48260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643890</xdr:colOff>
      <xdr:row>0</xdr:row>
      <xdr:rowOff>23495</xdr:rowOff>
    </xdr:from>
    <xdr:to>
      <xdr:col>6</xdr:col>
      <xdr:colOff>45720</xdr:colOff>
      <xdr:row>6</xdr:row>
      <xdr:rowOff>38100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120140" y="23495"/>
          <a:ext cx="4812030" cy="110045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114300</xdr:colOff>
      <xdr:row>31</xdr:row>
      <xdr:rowOff>47625</xdr:rowOff>
    </xdr:from>
    <xdr:to>
      <xdr:col>1</xdr:col>
      <xdr:colOff>570865</xdr:colOff>
      <xdr:row>35</xdr:row>
      <xdr:rowOff>153035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727710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758190</xdr:colOff>
      <xdr:row>31</xdr:row>
      <xdr:rowOff>23496</xdr:rowOff>
    </xdr:from>
    <xdr:to>
      <xdr:col>6</xdr:col>
      <xdr:colOff>160020</xdr:colOff>
      <xdr:row>34</xdr:row>
      <xdr:rowOff>247651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34440" y="7252971"/>
          <a:ext cx="4812030" cy="995680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742950</xdr:colOff>
      <xdr:row>0</xdr:row>
      <xdr:rowOff>171450</xdr:rowOff>
    </xdr:from>
    <xdr:to>
      <xdr:col>10</xdr:col>
      <xdr:colOff>685800</xdr:colOff>
      <xdr:row>5</xdr:row>
      <xdr:rowOff>123825</xdr:rowOff>
    </xdr:to>
    <xdr:pic>
      <xdr:nvPicPr>
        <xdr:cNvPr id="6" name="Imagem 5" descr="Logo Prefeitura PNG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53400" y="171450"/>
          <a:ext cx="146685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31</xdr:row>
      <xdr:rowOff>228600</xdr:rowOff>
    </xdr:from>
    <xdr:to>
      <xdr:col>10</xdr:col>
      <xdr:colOff>752475</xdr:colOff>
      <xdr:row>35</xdr:row>
      <xdr:rowOff>57150</xdr:rowOff>
    </xdr:to>
    <xdr:pic>
      <xdr:nvPicPr>
        <xdr:cNvPr id="7" name="Imagem 6" descr="Logo Prefeitura PNG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0075" y="7458075"/>
          <a:ext cx="146685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989965</xdr:colOff>
      <xdr:row>6</xdr:row>
      <xdr:rowOff>48260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1253490</xdr:colOff>
      <xdr:row>0</xdr:row>
      <xdr:rowOff>23495</xdr:rowOff>
    </xdr:from>
    <xdr:to>
      <xdr:col>6</xdr:col>
      <xdr:colOff>655320</xdr:colOff>
      <xdr:row>6</xdr:row>
      <xdr:rowOff>38100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729740" y="23495"/>
          <a:ext cx="4812030" cy="110045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38100</xdr:rowOff>
    </xdr:from>
    <xdr:to>
      <xdr:col>1</xdr:col>
      <xdr:colOff>932815</xdr:colOff>
      <xdr:row>35</xdr:row>
      <xdr:rowOff>143510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7267575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1196340</xdr:colOff>
      <xdr:row>31</xdr:row>
      <xdr:rowOff>23495</xdr:rowOff>
    </xdr:from>
    <xdr:to>
      <xdr:col>6</xdr:col>
      <xdr:colOff>598170</xdr:colOff>
      <xdr:row>35</xdr:row>
      <xdr:rowOff>182880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672590" y="7252970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742950</xdr:colOff>
      <xdr:row>0</xdr:row>
      <xdr:rowOff>171450</xdr:rowOff>
    </xdr:from>
    <xdr:to>
      <xdr:col>10</xdr:col>
      <xdr:colOff>685800</xdr:colOff>
      <xdr:row>5</xdr:row>
      <xdr:rowOff>123825</xdr:rowOff>
    </xdr:to>
    <xdr:pic>
      <xdr:nvPicPr>
        <xdr:cNvPr id="8" name="Imagem 7" descr="Logo Prefeitura PNG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53400" y="171450"/>
          <a:ext cx="146685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31</xdr:row>
      <xdr:rowOff>228600</xdr:rowOff>
    </xdr:from>
    <xdr:to>
      <xdr:col>10</xdr:col>
      <xdr:colOff>752475</xdr:colOff>
      <xdr:row>35</xdr:row>
      <xdr:rowOff>57150</xdr:rowOff>
    </xdr:to>
    <xdr:pic>
      <xdr:nvPicPr>
        <xdr:cNvPr id="9" name="Imagem 8" descr="Logo Prefeitura PNG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0075" y="7458075"/>
          <a:ext cx="1466850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580390</xdr:colOff>
      <xdr:row>0</xdr:row>
      <xdr:rowOff>94615</xdr:rowOff>
    </xdr:from>
    <xdr:to>
      <xdr:col>10</xdr:col>
      <xdr:colOff>612140</xdr:colOff>
      <xdr:row>5</xdr:row>
      <xdr:rowOff>158750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90840" y="94615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989965</xdr:colOff>
      <xdr:row>6</xdr:row>
      <xdr:rowOff>48260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1253490</xdr:colOff>
      <xdr:row>0</xdr:row>
      <xdr:rowOff>23495</xdr:rowOff>
    </xdr:from>
    <xdr:to>
      <xdr:col>6</xdr:col>
      <xdr:colOff>655320</xdr:colOff>
      <xdr:row>6</xdr:row>
      <xdr:rowOff>38100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729740" y="23495"/>
          <a:ext cx="4812030" cy="110045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523240</xdr:colOff>
      <xdr:row>31</xdr:row>
      <xdr:rowOff>94615</xdr:rowOff>
    </xdr:from>
    <xdr:to>
      <xdr:col>10</xdr:col>
      <xdr:colOff>554990</xdr:colOff>
      <xdr:row>35</xdr:row>
      <xdr:rowOff>34925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3690" y="7324090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1</xdr:col>
      <xdr:colOff>932815</xdr:colOff>
      <xdr:row>35</xdr:row>
      <xdr:rowOff>143510</xdr:rowOff>
    </xdr:to>
    <xdr:pic>
      <xdr:nvPicPr>
        <xdr:cNvPr id="7" name="Imagem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7267575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1196340</xdr:colOff>
      <xdr:row>31</xdr:row>
      <xdr:rowOff>23495</xdr:rowOff>
    </xdr:from>
    <xdr:to>
      <xdr:col>6</xdr:col>
      <xdr:colOff>598170</xdr:colOff>
      <xdr:row>35</xdr:row>
      <xdr:rowOff>182880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672590" y="7252970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31</xdr:row>
      <xdr:rowOff>47625</xdr:rowOff>
    </xdr:from>
    <xdr:to>
      <xdr:col>8</xdr:col>
      <xdr:colOff>485774</xdr:colOff>
      <xdr:row>35</xdr:row>
      <xdr:rowOff>66675</xdr:rowOff>
    </xdr:to>
    <xdr:pic>
      <xdr:nvPicPr>
        <xdr:cNvPr id="1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6850" y="7277100"/>
          <a:ext cx="2619374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580390</xdr:colOff>
      <xdr:row>0</xdr:row>
      <xdr:rowOff>94615</xdr:rowOff>
    </xdr:from>
    <xdr:to>
      <xdr:col>10</xdr:col>
      <xdr:colOff>612140</xdr:colOff>
      <xdr:row>5</xdr:row>
      <xdr:rowOff>158750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90840" y="94615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989965</xdr:colOff>
      <xdr:row>6</xdr:row>
      <xdr:rowOff>48260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1253490</xdr:colOff>
      <xdr:row>0</xdr:row>
      <xdr:rowOff>23495</xdr:rowOff>
    </xdr:from>
    <xdr:to>
      <xdr:col>6</xdr:col>
      <xdr:colOff>655320</xdr:colOff>
      <xdr:row>6</xdr:row>
      <xdr:rowOff>38100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729740" y="23495"/>
          <a:ext cx="4812030" cy="110045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523240</xdr:colOff>
      <xdr:row>31</xdr:row>
      <xdr:rowOff>94615</xdr:rowOff>
    </xdr:from>
    <xdr:to>
      <xdr:col>10</xdr:col>
      <xdr:colOff>554990</xdr:colOff>
      <xdr:row>35</xdr:row>
      <xdr:rowOff>34925</xdr:rowOff>
    </xdr:to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3690" y="7324090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1</xdr:col>
      <xdr:colOff>932815</xdr:colOff>
      <xdr:row>35</xdr:row>
      <xdr:rowOff>143510</xdr:rowOff>
    </xdr:to>
    <xdr:pic>
      <xdr:nvPicPr>
        <xdr:cNvPr id="6" name="Imagem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7267575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1196340</xdr:colOff>
      <xdr:row>31</xdr:row>
      <xdr:rowOff>23495</xdr:rowOff>
    </xdr:from>
    <xdr:to>
      <xdr:col>6</xdr:col>
      <xdr:colOff>598170</xdr:colOff>
      <xdr:row>35</xdr:row>
      <xdr:rowOff>182880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672590" y="7252970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190501</xdr:colOff>
      <xdr:row>0</xdr:row>
      <xdr:rowOff>38101</xdr:rowOff>
    </xdr:from>
    <xdr:to>
      <xdr:col>8</xdr:col>
      <xdr:colOff>523875</xdr:colOff>
      <xdr:row>6</xdr:row>
      <xdr:rowOff>76201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1" y="38101"/>
          <a:ext cx="261937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580390</xdr:colOff>
      <xdr:row>0</xdr:row>
      <xdr:rowOff>94615</xdr:rowOff>
    </xdr:from>
    <xdr:to>
      <xdr:col>10</xdr:col>
      <xdr:colOff>374015</xdr:colOff>
      <xdr:row>5</xdr:row>
      <xdr:rowOff>158750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90840" y="94615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989965</xdr:colOff>
      <xdr:row>6</xdr:row>
      <xdr:rowOff>48260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1253490</xdr:colOff>
      <xdr:row>0</xdr:row>
      <xdr:rowOff>23495</xdr:rowOff>
    </xdr:from>
    <xdr:to>
      <xdr:col>6</xdr:col>
      <xdr:colOff>655320</xdr:colOff>
      <xdr:row>6</xdr:row>
      <xdr:rowOff>125730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729740" y="23495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523240</xdr:colOff>
      <xdr:row>31</xdr:row>
      <xdr:rowOff>94615</xdr:rowOff>
    </xdr:from>
    <xdr:to>
      <xdr:col>10</xdr:col>
      <xdr:colOff>316865</xdr:colOff>
      <xdr:row>35</xdr:row>
      <xdr:rowOff>34925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3690" y="7324090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1</xdr:col>
      <xdr:colOff>932815</xdr:colOff>
      <xdr:row>35</xdr:row>
      <xdr:rowOff>143510</xdr:rowOff>
    </xdr:to>
    <xdr:pic>
      <xdr:nvPicPr>
        <xdr:cNvPr id="6" name="Imagem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7267575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1196340</xdr:colOff>
      <xdr:row>31</xdr:row>
      <xdr:rowOff>23495</xdr:rowOff>
    </xdr:from>
    <xdr:to>
      <xdr:col>6</xdr:col>
      <xdr:colOff>598170</xdr:colOff>
      <xdr:row>35</xdr:row>
      <xdr:rowOff>182880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672590" y="7252970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2209165</xdr:colOff>
      <xdr:row>0</xdr:row>
      <xdr:rowOff>38100</xdr:rowOff>
    </xdr:from>
    <xdr:to>
      <xdr:col>7</xdr:col>
      <xdr:colOff>428625</xdr:colOff>
      <xdr:row>6</xdr:row>
      <xdr:rowOff>104775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685415" y="38100"/>
          <a:ext cx="4229735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/>
              <a:ea typeface="Times New Roman"/>
              <a:cs typeface="Times New Roman"/>
            </a:rPr>
            <a:t>ESTADO DO PIAUÍ</a:t>
          </a:r>
          <a:endParaRPr lang="pt-BR" sz="1050">
            <a:effectLst/>
            <a:latin typeface="Calibri"/>
            <a:ea typeface="Times New Roman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/>
              <a:ea typeface="Times New Roman"/>
              <a:cs typeface="Times New Roman"/>
            </a:rPr>
            <a:t>PREFEITURA MUNICIPAL DE JAICÓS</a:t>
          </a:r>
          <a:endParaRPr lang="pt-BR" sz="1050">
            <a:effectLst/>
            <a:latin typeface="Calibri"/>
            <a:ea typeface="Times New Roman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/>
              <a:ea typeface="Times New Roman"/>
              <a:cs typeface="Times New Roman"/>
            </a:rPr>
            <a:t>CNPJ: 06.553.762/0001-00</a:t>
          </a:r>
          <a:endParaRPr lang="pt-BR" sz="1050">
            <a:effectLst/>
            <a:latin typeface="Calibri"/>
            <a:ea typeface="Times New Roman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/>
              <a:ea typeface="Times New Roman"/>
              <a:cs typeface="Times New Roman"/>
            </a:rPr>
            <a:t>PRAÇA ÂNGELO BORGES LEAL, S/Nº - CEP 64.575-000</a:t>
          </a:r>
          <a:endParaRPr lang="pt-BR" sz="1050">
            <a:effectLst/>
            <a:latin typeface="Calibri"/>
            <a:ea typeface="Times New Roman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/>
              <a:ea typeface="Times New Roman"/>
              <a:cs typeface="Times New Roman"/>
            </a:rPr>
            <a:t>JAICÓS - PI</a:t>
          </a:r>
          <a:endParaRPr lang="pt-BR" sz="1050">
            <a:effectLst/>
            <a:latin typeface="Calibri"/>
            <a:ea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105410</xdr:rowOff>
    </xdr:from>
    <xdr:to>
      <xdr:col>1</xdr:col>
      <xdr:colOff>495300</xdr:colOff>
      <xdr:row>5</xdr:row>
      <xdr:rowOff>128270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105410"/>
          <a:ext cx="742950" cy="927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685800</xdr:colOff>
      <xdr:row>5</xdr:row>
      <xdr:rowOff>159385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10525" y="180975"/>
          <a:ext cx="1409700" cy="883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580390</xdr:colOff>
      <xdr:row>0</xdr:row>
      <xdr:rowOff>94615</xdr:rowOff>
    </xdr:from>
    <xdr:to>
      <xdr:col>10</xdr:col>
      <xdr:colOff>612140</xdr:colOff>
      <xdr:row>5</xdr:row>
      <xdr:rowOff>158750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90840" y="94615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989965</xdr:colOff>
      <xdr:row>6</xdr:row>
      <xdr:rowOff>48260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1253490</xdr:colOff>
      <xdr:row>0</xdr:row>
      <xdr:rowOff>23495</xdr:rowOff>
    </xdr:from>
    <xdr:to>
      <xdr:col>6</xdr:col>
      <xdr:colOff>655320</xdr:colOff>
      <xdr:row>6</xdr:row>
      <xdr:rowOff>125730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729740" y="23495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523240</xdr:colOff>
      <xdr:row>31</xdr:row>
      <xdr:rowOff>94615</xdr:rowOff>
    </xdr:from>
    <xdr:to>
      <xdr:col>10</xdr:col>
      <xdr:colOff>554990</xdr:colOff>
      <xdr:row>35</xdr:row>
      <xdr:rowOff>34925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3690" y="7247890"/>
          <a:ext cx="1555750" cy="969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1</xdr:col>
      <xdr:colOff>932815</xdr:colOff>
      <xdr:row>35</xdr:row>
      <xdr:rowOff>143510</xdr:rowOff>
    </xdr:to>
    <xdr:pic>
      <xdr:nvPicPr>
        <xdr:cNvPr id="6" name="Imagem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7267575"/>
          <a:ext cx="932815" cy="1134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1196340</xdr:colOff>
      <xdr:row>31</xdr:row>
      <xdr:rowOff>23495</xdr:rowOff>
    </xdr:from>
    <xdr:to>
      <xdr:col>6</xdr:col>
      <xdr:colOff>598170</xdr:colOff>
      <xdr:row>35</xdr:row>
      <xdr:rowOff>182880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672590" y="7176770"/>
          <a:ext cx="4812030" cy="118808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ESTADO DO PIAUÍ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PREFEITURA MUNICIPAL DE JAICÓS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CNPJ: 06.553.762/0001-00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PRAÇA ÂNGELO BORGES LEAL, S/Nº - CEP 64.575-000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JAICÓS - PI</a:t>
          </a:r>
          <a:endParaRPr lang="pt-BR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P58"/>
  <sheetViews>
    <sheetView showGridLines="0" showRowColHeaders="0" tabSelected="1" topLeftCell="A4" zoomScaleNormal="100" workbookViewId="0">
      <selection activeCell="A8" sqref="A8:K9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10" width="10" customWidth="1"/>
    <col min="11" max="11" width="10.25" customWidth="1"/>
    <col min="12" max="12" width="6.25" customWidth="1"/>
    <col min="16" max="16" width="10.125" customWidth="1"/>
  </cols>
  <sheetData>
    <row r="7" spans="1:11" ht="20.25" customHeight="1" thickBot="1">
      <c r="A7" s="117" t="s">
        <v>177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0" t="s">
        <v>113</v>
      </c>
      <c r="G10" s="131"/>
      <c r="H10" s="131"/>
      <c r="I10" s="131"/>
      <c r="J10" s="131"/>
      <c r="K10" s="132"/>
    </row>
    <row r="11" spans="1:11" ht="17.25" customHeight="1" thickBot="1">
      <c r="A11" s="125"/>
      <c r="B11" s="127"/>
      <c r="C11" s="129"/>
      <c r="D11" s="129"/>
      <c r="E11" s="86" t="s">
        <v>0</v>
      </c>
      <c r="F11" s="86" t="s">
        <v>1</v>
      </c>
      <c r="G11" s="86" t="s">
        <v>2</v>
      </c>
      <c r="H11" s="86" t="s">
        <v>3</v>
      </c>
      <c r="I11" s="86" t="s">
        <v>4</v>
      </c>
      <c r="J11" s="86" t="s">
        <v>5</v>
      </c>
      <c r="K11" s="87" t="s">
        <v>6</v>
      </c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110">
        <v>1212</v>
      </c>
      <c r="F12" s="30">
        <f>(E12*5%)+E12</f>
        <v>1272.5999999999999</v>
      </c>
      <c r="G12" s="30">
        <f>(E12*10%)+E12</f>
        <v>1333.2</v>
      </c>
      <c r="H12" s="30">
        <f>(E12*15%)+E12</f>
        <v>1393.8</v>
      </c>
      <c r="I12" s="30">
        <f>(E12*20%)+E12</f>
        <v>1454.4</v>
      </c>
      <c r="J12" s="30">
        <f>(E12*25%)+E12</f>
        <v>1515</v>
      </c>
      <c r="K12" s="31">
        <f>(E12*30%)+E12</f>
        <v>1575.6</v>
      </c>
    </row>
    <row r="13" spans="1:11" ht="20.25" customHeight="1">
      <c r="A13" s="32" t="s">
        <v>42</v>
      </c>
      <c r="B13" s="4" t="s">
        <v>29</v>
      </c>
      <c r="C13" s="90">
        <v>87</v>
      </c>
      <c r="D13" s="108" t="s">
        <v>121</v>
      </c>
      <c r="E13" s="66">
        <v>1212</v>
      </c>
      <c r="F13" s="109">
        <f t="shared" ref="F13:F58" si="0">(E13*5%)+E13</f>
        <v>1272.5999999999999</v>
      </c>
      <c r="G13" s="24">
        <f t="shared" ref="G13:G58" si="1">(E13*10%)+E13</f>
        <v>1333.2</v>
      </c>
      <c r="H13" s="24">
        <f t="shared" ref="H13:H58" si="2">(E13*15%)+E13</f>
        <v>1393.8</v>
      </c>
      <c r="I13" s="24">
        <f t="shared" ref="I13:I58" si="3">(E13*20%)+E13</f>
        <v>1454.4</v>
      </c>
      <c r="J13" s="24">
        <f t="shared" ref="J13:J58" si="4">(E13*25%)+E13</f>
        <v>1515</v>
      </c>
      <c r="K13" s="33">
        <f t="shared" ref="K13:K58" si="5">(E13*30%)+E13</f>
        <v>1575.6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08" t="s">
        <v>121</v>
      </c>
      <c r="E14" s="66">
        <v>1200</v>
      </c>
      <c r="F14" s="109">
        <f t="shared" si="0"/>
        <v>1260</v>
      </c>
      <c r="G14" s="24">
        <f t="shared" si="1"/>
        <v>1320</v>
      </c>
      <c r="H14" s="24">
        <f t="shared" si="2"/>
        <v>1380</v>
      </c>
      <c r="I14" s="24">
        <f t="shared" si="3"/>
        <v>1440</v>
      </c>
      <c r="J14" s="24">
        <f t="shared" si="4"/>
        <v>1500</v>
      </c>
      <c r="K14" s="33">
        <f t="shared" si="5"/>
        <v>1560</v>
      </c>
    </row>
    <row r="15" spans="1:11" ht="20.25" customHeight="1">
      <c r="A15" s="32" t="s">
        <v>44</v>
      </c>
      <c r="B15" s="4" t="s">
        <v>24</v>
      </c>
      <c r="C15" s="90">
        <v>20</v>
      </c>
      <c r="D15" s="108" t="s">
        <v>121</v>
      </c>
      <c r="E15" s="66">
        <v>1212</v>
      </c>
      <c r="F15" s="109">
        <f t="shared" si="0"/>
        <v>1272.5999999999999</v>
      </c>
      <c r="G15" s="24">
        <f t="shared" si="1"/>
        <v>1333.2</v>
      </c>
      <c r="H15" s="24">
        <f t="shared" si="2"/>
        <v>1393.8</v>
      </c>
      <c r="I15" s="24">
        <f t="shared" si="3"/>
        <v>1454.4</v>
      </c>
      <c r="J15" s="24">
        <f t="shared" si="4"/>
        <v>1515</v>
      </c>
      <c r="K15" s="33">
        <f t="shared" si="5"/>
        <v>1575.6</v>
      </c>
    </row>
    <row r="16" spans="1:11" ht="20.25" customHeight="1">
      <c r="A16" s="32" t="s">
        <v>45</v>
      </c>
      <c r="B16" s="4" t="s">
        <v>14</v>
      </c>
      <c r="C16" s="90">
        <v>16</v>
      </c>
      <c r="D16" s="108" t="s">
        <v>121</v>
      </c>
      <c r="E16" s="66">
        <v>1212</v>
      </c>
      <c r="F16" s="109">
        <f t="shared" si="0"/>
        <v>1272.5999999999999</v>
      </c>
      <c r="G16" s="24">
        <f t="shared" si="1"/>
        <v>1333.2</v>
      </c>
      <c r="H16" s="24">
        <f t="shared" si="2"/>
        <v>1393.8</v>
      </c>
      <c r="I16" s="24">
        <f t="shared" si="3"/>
        <v>1454.4</v>
      </c>
      <c r="J16" s="24">
        <f t="shared" si="4"/>
        <v>1515</v>
      </c>
      <c r="K16" s="33">
        <f t="shared" si="5"/>
        <v>1575.6</v>
      </c>
    </row>
    <row r="17" spans="1:11" ht="20.25" customHeight="1">
      <c r="A17" s="32" t="s">
        <v>46</v>
      </c>
      <c r="B17" s="4" t="s">
        <v>15</v>
      </c>
      <c r="C17" s="90">
        <v>10</v>
      </c>
      <c r="D17" s="108" t="s">
        <v>121</v>
      </c>
      <c r="E17" s="66">
        <v>1212</v>
      </c>
      <c r="F17" s="109">
        <f t="shared" si="0"/>
        <v>1272.5999999999999</v>
      </c>
      <c r="G17" s="24">
        <f t="shared" si="1"/>
        <v>1333.2</v>
      </c>
      <c r="H17" s="24">
        <f t="shared" si="2"/>
        <v>1393.8</v>
      </c>
      <c r="I17" s="24">
        <f t="shared" si="3"/>
        <v>1454.4</v>
      </c>
      <c r="J17" s="24">
        <f t="shared" si="4"/>
        <v>1515</v>
      </c>
      <c r="K17" s="33">
        <f t="shared" si="5"/>
        <v>1575.6</v>
      </c>
    </row>
    <row r="18" spans="1:11" ht="20.25" customHeight="1">
      <c r="A18" s="32" t="s">
        <v>47</v>
      </c>
      <c r="B18" s="4" t="s">
        <v>16</v>
      </c>
      <c r="C18" s="90">
        <v>13</v>
      </c>
      <c r="D18" s="108" t="s">
        <v>121</v>
      </c>
      <c r="E18" s="66">
        <v>1212</v>
      </c>
      <c r="F18" s="109">
        <f t="shared" si="0"/>
        <v>1272.5999999999999</v>
      </c>
      <c r="G18" s="24">
        <f t="shared" si="1"/>
        <v>1333.2</v>
      </c>
      <c r="H18" s="24">
        <f t="shared" si="2"/>
        <v>1393.8</v>
      </c>
      <c r="I18" s="24">
        <f t="shared" si="3"/>
        <v>1454.4</v>
      </c>
      <c r="J18" s="24">
        <f t="shared" si="4"/>
        <v>1515</v>
      </c>
      <c r="K18" s="33">
        <f t="shared" si="5"/>
        <v>1575.6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08" t="s">
        <v>121</v>
      </c>
      <c r="E19" s="66">
        <v>1500</v>
      </c>
      <c r="F19" s="109">
        <f t="shared" si="0"/>
        <v>1575</v>
      </c>
      <c r="G19" s="24">
        <f t="shared" si="1"/>
        <v>1650</v>
      </c>
      <c r="H19" s="24">
        <f t="shared" si="2"/>
        <v>1725</v>
      </c>
      <c r="I19" s="24">
        <f t="shared" si="3"/>
        <v>1800</v>
      </c>
      <c r="J19" s="24">
        <f t="shared" si="4"/>
        <v>1875</v>
      </c>
      <c r="K19" s="33">
        <f t="shared" si="5"/>
        <v>1950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08" t="s">
        <v>121</v>
      </c>
      <c r="E20" s="66">
        <v>1212</v>
      </c>
      <c r="F20" s="109">
        <f t="shared" si="0"/>
        <v>1272.5999999999999</v>
      </c>
      <c r="G20" s="24">
        <f t="shared" si="1"/>
        <v>1333.2</v>
      </c>
      <c r="H20" s="24">
        <f t="shared" si="2"/>
        <v>1393.8</v>
      </c>
      <c r="I20" s="24">
        <f t="shared" si="3"/>
        <v>1454.4</v>
      </c>
      <c r="J20" s="24">
        <f t="shared" si="4"/>
        <v>1515</v>
      </c>
      <c r="K20" s="33">
        <f t="shared" si="5"/>
        <v>1575.6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111">
        <v>1550</v>
      </c>
      <c r="F21" s="24">
        <f t="shared" si="0"/>
        <v>1627.5</v>
      </c>
      <c r="G21" s="24">
        <f t="shared" si="1"/>
        <v>1705</v>
      </c>
      <c r="H21" s="24">
        <f t="shared" si="2"/>
        <v>1782.5</v>
      </c>
      <c r="I21" s="24">
        <f t="shared" si="3"/>
        <v>1860</v>
      </c>
      <c r="J21" s="24">
        <f t="shared" si="4"/>
        <v>1937.5</v>
      </c>
      <c r="K21" s="33">
        <f t="shared" si="5"/>
        <v>2015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1550</v>
      </c>
      <c r="F22" s="24">
        <f t="shared" si="0"/>
        <v>1627.5</v>
      </c>
      <c r="G22" s="24">
        <f t="shared" si="1"/>
        <v>1705</v>
      </c>
      <c r="H22" s="24">
        <f t="shared" si="2"/>
        <v>1782.5</v>
      </c>
      <c r="I22" s="24">
        <f t="shared" si="3"/>
        <v>1860</v>
      </c>
      <c r="J22" s="24">
        <f t="shared" si="4"/>
        <v>1937.5</v>
      </c>
      <c r="K22" s="33">
        <f t="shared" si="5"/>
        <v>2015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1212</v>
      </c>
      <c r="F23" s="24">
        <f t="shared" si="0"/>
        <v>1272.5999999999999</v>
      </c>
      <c r="G23" s="24">
        <f t="shared" si="1"/>
        <v>1333.2</v>
      </c>
      <c r="H23" s="24">
        <f t="shared" si="2"/>
        <v>1393.8</v>
      </c>
      <c r="I23" s="24">
        <f t="shared" si="3"/>
        <v>1454.4</v>
      </c>
      <c r="J23" s="24">
        <f t="shared" si="4"/>
        <v>1515</v>
      </c>
      <c r="K23" s="33">
        <f t="shared" si="5"/>
        <v>1575.6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1212</v>
      </c>
      <c r="F24" s="24">
        <f t="shared" si="0"/>
        <v>1272.5999999999999</v>
      </c>
      <c r="G24" s="24">
        <f t="shared" si="1"/>
        <v>1333.2</v>
      </c>
      <c r="H24" s="24">
        <f t="shared" si="2"/>
        <v>1393.8</v>
      </c>
      <c r="I24" s="24">
        <f t="shared" si="3"/>
        <v>1454.4</v>
      </c>
      <c r="J24" s="24">
        <f t="shared" si="4"/>
        <v>1515</v>
      </c>
      <c r="K24" s="33">
        <f t="shared" si="5"/>
        <v>1575.6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1306.1685</v>
      </c>
      <c r="G25" s="24">
        <f t="shared" si="1"/>
        <v>1368.367</v>
      </c>
      <c r="H25" s="24">
        <f t="shared" si="2"/>
        <v>1430.5654999999999</v>
      </c>
      <c r="I25" s="24">
        <f t="shared" si="3"/>
        <v>1492.7640000000001</v>
      </c>
      <c r="J25" s="24">
        <f t="shared" si="4"/>
        <v>1554.9625000000001</v>
      </c>
      <c r="K25" s="33">
        <f t="shared" si="5"/>
        <v>1617.1610000000001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1312.5</v>
      </c>
      <c r="G26" s="24">
        <f t="shared" si="1"/>
        <v>1375</v>
      </c>
      <c r="H26" s="24">
        <f t="shared" si="2"/>
        <v>1437.5</v>
      </c>
      <c r="I26" s="24">
        <f t="shared" si="3"/>
        <v>1500</v>
      </c>
      <c r="J26" s="24">
        <f t="shared" si="4"/>
        <v>1562.5</v>
      </c>
      <c r="K26" s="33">
        <f t="shared" si="5"/>
        <v>1625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1312.5</v>
      </c>
      <c r="G27" s="24">
        <f t="shared" si="1"/>
        <v>1375</v>
      </c>
      <c r="H27" s="24">
        <f t="shared" si="2"/>
        <v>1437.5</v>
      </c>
      <c r="I27" s="24">
        <f t="shared" si="3"/>
        <v>1500</v>
      </c>
      <c r="J27" s="24">
        <f t="shared" si="4"/>
        <v>1562.5</v>
      </c>
      <c r="K27" s="33">
        <f t="shared" si="5"/>
        <v>1625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1212</v>
      </c>
      <c r="F28" s="24">
        <f t="shared" si="0"/>
        <v>1272.5999999999999</v>
      </c>
      <c r="G28" s="24">
        <f t="shared" si="1"/>
        <v>1333.2</v>
      </c>
      <c r="H28" s="24">
        <f t="shared" si="2"/>
        <v>1393.8</v>
      </c>
      <c r="I28" s="24">
        <f t="shared" si="3"/>
        <v>1454.4</v>
      </c>
      <c r="J28" s="24">
        <f t="shared" si="4"/>
        <v>1515</v>
      </c>
      <c r="K28" s="33">
        <f t="shared" si="5"/>
        <v>1575.6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1312.5</v>
      </c>
      <c r="G29" s="24">
        <f t="shared" si="1"/>
        <v>1375</v>
      </c>
      <c r="H29" s="24">
        <f t="shared" si="2"/>
        <v>1437.5</v>
      </c>
      <c r="I29" s="24">
        <f t="shared" si="3"/>
        <v>1500</v>
      </c>
      <c r="J29" s="24">
        <f t="shared" si="4"/>
        <v>1562.5</v>
      </c>
      <c r="K29" s="33">
        <f t="shared" si="5"/>
        <v>1625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1212</v>
      </c>
      <c r="F30" s="24">
        <f t="shared" si="0"/>
        <v>1272.5999999999999</v>
      </c>
      <c r="G30" s="24">
        <f t="shared" si="1"/>
        <v>1333.2</v>
      </c>
      <c r="H30" s="24">
        <f t="shared" si="2"/>
        <v>1393.8</v>
      </c>
      <c r="I30" s="24">
        <f t="shared" si="3"/>
        <v>1454.4</v>
      </c>
      <c r="J30" s="24">
        <f t="shared" si="4"/>
        <v>1515</v>
      </c>
      <c r="K30" s="33">
        <f t="shared" si="5"/>
        <v>1575.6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34">
        <f t="shared" si="0"/>
        <v>1312.5</v>
      </c>
      <c r="G31" s="34">
        <f t="shared" si="1"/>
        <v>1375</v>
      </c>
      <c r="H31" s="34">
        <f t="shared" si="2"/>
        <v>1437.5</v>
      </c>
      <c r="I31" s="34">
        <f t="shared" si="3"/>
        <v>1500</v>
      </c>
      <c r="J31" s="34">
        <f t="shared" si="4"/>
        <v>1562.5</v>
      </c>
      <c r="K31" s="35">
        <f t="shared" si="5"/>
        <v>1625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17" t="s">
        <v>177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0" t="s">
        <v>113</v>
      </c>
      <c r="G39" s="131"/>
      <c r="H39" s="131"/>
      <c r="I39" s="131"/>
      <c r="J39" s="131"/>
      <c r="K39" s="132"/>
    </row>
    <row r="40" spans="1:16" ht="20.25" customHeight="1" thickBot="1">
      <c r="A40" s="125"/>
      <c r="B40" s="127"/>
      <c r="C40" s="129"/>
      <c r="D40" s="129"/>
      <c r="E40" s="86" t="s">
        <v>0</v>
      </c>
      <c r="F40" s="86" t="s">
        <v>1</v>
      </c>
      <c r="G40" s="86" t="s">
        <v>2</v>
      </c>
      <c r="H40" s="86" t="s">
        <v>3</v>
      </c>
      <c r="I40" s="86" t="s">
        <v>4</v>
      </c>
      <c r="J40" s="86" t="s">
        <v>5</v>
      </c>
      <c r="K40" s="87" t="s">
        <v>6</v>
      </c>
    </row>
    <row r="41" spans="1:16" ht="20.25" customHeight="1">
      <c r="A41" s="115" t="s">
        <v>61</v>
      </c>
      <c r="B41" s="88" t="s">
        <v>10</v>
      </c>
      <c r="C41" s="95" t="s">
        <v>148</v>
      </c>
      <c r="D41" s="29" t="s">
        <v>175</v>
      </c>
      <c r="E41" s="116">
        <v>2500</v>
      </c>
      <c r="F41" s="30">
        <f t="shared" si="0"/>
        <v>2625</v>
      </c>
      <c r="G41" s="30">
        <f t="shared" si="1"/>
        <v>2750</v>
      </c>
      <c r="H41" s="30">
        <f t="shared" si="2"/>
        <v>2875</v>
      </c>
      <c r="I41" s="30">
        <f t="shared" si="3"/>
        <v>3000</v>
      </c>
      <c r="J41" s="30">
        <f t="shared" si="4"/>
        <v>3125</v>
      </c>
      <c r="K41" s="31">
        <f t="shared" si="5"/>
        <v>3250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si="0"/>
        <v>1711.5</v>
      </c>
      <c r="G42" s="24">
        <f t="shared" si="1"/>
        <v>1793</v>
      </c>
      <c r="H42" s="24">
        <f t="shared" si="2"/>
        <v>1874.5</v>
      </c>
      <c r="I42" s="24">
        <f t="shared" si="3"/>
        <v>1956</v>
      </c>
      <c r="J42" s="24">
        <f t="shared" si="4"/>
        <v>2037.5</v>
      </c>
      <c r="K42" s="33">
        <f t="shared" si="5"/>
        <v>2119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176</v>
      </c>
      <c r="E43" s="66">
        <v>1700</v>
      </c>
      <c r="F43" s="24">
        <f t="shared" si="0"/>
        <v>1785</v>
      </c>
      <c r="G43" s="24">
        <f t="shared" si="1"/>
        <v>1870</v>
      </c>
      <c r="H43" s="24">
        <f t="shared" si="2"/>
        <v>1955</v>
      </c>
      <c r="I43" s="24">
        <f t="shared" si="3"/>
        <v>2040</v>
      </c>
      <c r="J43" s="24">
        <f t="shared" si="4"/>
        <v>2125</v>
      </c>
      <c r="K43" s="33">
        <f t="shared" si="5"/>
        <v>2210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0"/>
        <v>2100</v>
      </c>
      <c r="G44" s="24">
        <f t="shared" si="1"/>
        <v>2200</v>
      </c>
      <c r="H44" s="24">
        <f t="shared" si="2"/>
        <v>2300</v>
      </c>
      <c r="I44" s="24">
        <f t="shared" si="3"/>
        <v>2400</v>
      </c>
      <c r="J44" s="24">
        <f t="shared" si="4"/>
        <v>2500</v>
      </c>
      <c r="K44" s="33">
        <f t="shared" si="5"/>
        <v>2600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0"/>
        <v>2100</v>
      </c>
      <c r="G45" s="24">
        <f t="shared" si="1"/>
        <v>2200</v>
      </c>
      <c r="H45" s="24">
        <f t="shared" si="2"/>
        <v>2300</v>
      </c>
      <c r="I45" s="24">
        <f t="shared" si="3"/>
        <v>2400</v>
      </c>
      <c r="J45" s="24">
        <f t="shared" si="4"/>
        <v>2500</v>
      </c>
      <c r="K45" s="33">
        <f t="shared" si="5"/>
        <v>2600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0"/>
        <v>2100</v>
      </c>
      <c r="G46" s="24">
        <f t="shared" si="1"/>
        <v>2200</v>
      </c>
      <c r="H46" s="24">
        <f t="shared" si="2"/>
        <v>2300</v>
      </c>
      <c r="I46" s="24">
        <f t="shared" si="3"/>
        <v>2400</v>
      </c>
      <c r="J46" s="24">
        <f t="shared" si="4"/>
        <v>2500</v>
      </c>
      <c r="K46" s="33">
        <f t="shared" si="5"/>
        <v>2600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0"/>
        <v>2100</v>
      </c>
      <c r="G47" s="24">
        <f t="shared" si="1"/>
        <v>2200</v>
      </c>
      <c r="H47" s="24">
        <f t="shared" si="2"/>
        <v>2300</v>
      </c>
      <c r="I47" s="24">
        <f t="shared" si="3"/>
        <v>2400</v>
      </c>
      <c r="J47" s="24">
        <f t="shared" si="4"/>
        <v>2500</v>
      </c>
      <c r="K47" s="33">
        <f t="shared" si="5"/>
        <v>2600</v>
      </c>
    </row>
    <row r="48" spans="1:16" ht="20.25" customHeight="1">
      <c r="A48" s="112" t="s">
        <v>68</v>
      </c>
      <c r="B48" s="4" t="s">
        <v>25</v>
      </c>
      <c r="C48" s="90" t="s">
        <v>144</v>
      </c>
      <c r="D48" s="113" t="s">
        <v>175</v>
      </c>
      <c r="E48" s="114">
        <v>2500</v>
      </c>
      <c r="F48" s="24">
        <f t="shared" si="0"/>
        <v>2625</v>
      </c>
      <c r="G48" s="24">
        <f t="shared" si="1"/>
        <v>2750</v>
      </c>
      <c r="H48" s="24">
        <f t="shared" si="2"/>
        <v>2875</v>
      </c>
      <c r="I48" s="24">
        <f t="shared" si="3"/>
        <v>3000</v>
      </c>
      <c r="J48" s="24">
        <f t="shared" si="4"/>
        <v>3125</v>
      </c>
      <c r="K48" s="33">
        <f t="shared" si="5"/>
        <v>3250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0"/>
        <v>1711.5</v>
      </c>
      <c r="G49" s="24">
        <f t="shared" si="1"/>
        <v>1793</v>
      </c>
      <c r="H49" s="24">
        <f t="shared" si="2"/>
        <v>1874.5</v>
      </c>
      <c r="I49" s="24">
        <f t="shared" si="3"/>
        <v>1956</v>
      </c>
      <c r="J49" s="24">
        <f t="shared" si="4"/>
        <v>2037.5</v>
      </c>
      <c r="K49" s="33">
        <f t="shared" si="5"/>
        <v>2119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0"/>
        <v>3143.7</v>
      </c>
      <c r="G50" s="24">
        <f t="shared" si="1"/>
        <v>3293.4</v>
      </c>
      <c r="H50" s="24">
        <f t="shared" si="2"/>
        <v>3443.1</v>
      </c>
      <c r="I50" s="24">
        <f t="shared" si="3"/>
        <v>3592.8</v>
      </c>
      <c r="J50" s="24">
        <f t="shared" si="4"/>
        <v>3742.5</v>
      </c>
      <c r="K50" s="33">
        <f t="shared" si="5"/>
        <v>3892.2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0"/>
        <v>3143.7</v>
      </c>
      <c r="G51" s="24">
        <f t="shared" si="1"/>
        <v>3293.4</v>
      </c>
      <c r="H51" s="24">
        <f t="shared" si="2"/>
        <v>3443.1</v>
      </c>
      <c r="I51" s="24">
        <f t="shared" si="3"/>
        <v>3592.8</v>
      </c>
      <c r="J51" s="24">
        <f t="shared" si="4"/>
        <v>3742.5</v>
      </c>
      <c r="K51" s="33">
        <f t="shared" si="5"/>
        <v>3892.2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0"/>
        <v>3143.7</v>
      </c>
      <c r="G52" s="24">
        <f t="shared" si="1"/>
        <v>3293.4</v>
      </c>
      <c r="H52" s="24">
        <f t="shared" si="2"/>
        <v>3443.1</v>
      </c>
      <c r="I52" s="24">
        <f t="shared" si="3"/>
        <v>3592.8</v>
      </c>
      <c r="J52" s="24">
        <f t="shared" si="4"/>
        <v>3742.5</v>
      </c>
      <c r="K52" s="33">
        <f t="shared" si="5"/>
        <v>3892.2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0"/>
        <v>1890</v>
      </c>
      <c r="G53" s="24">
        <f t="shared" si="1"/>
        <v>1980</v>
      </c>
      <c r="H53" s="24">
        <f t="shared" si="2"/>
        <v>2070</v>
      </c>
      <c r="I53" s="24">
        <f t="shared" si="3"/>
        <v>2160</v>
      </c>
      <c r="J53" s="24">
        <f t="shared" si="4"/>
        <v>2250</v>
      </c>
      <c r="K53" s="33">
        <f t="shared" si="5"/>
        <v>2340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0"/>
        <v>7350</v>
      </c>
      <c r="G54" s="24">
        <f t="shared" si="1"/>
        <v>7700</v>
      </c>
      <c r="H54" s="24">
        <f t="shared" si="2"/>
        <v>8050</v>
      </c>
      <c r="I54" s="24">
        <f t="shared" si="3"/>
        <v>8400</v>
      </c>
      <c r="J54" s="24">
        <f t="shared" si="4"/>
        <v>8750</v>
      </c>
      <c r="K54" s="33">
        <f t="shared" si="5"/>
        <v>9100</v>
      </c>
      <c r="M54" s="57"/>
      <c r="N54" s="57"/>
      <c r="O54" s="57"/>
      <c r="P54" s="58"/>
    </row>
    <row r="55" spans="1:16" ht="20.25" customHeight="1">
      <c r="A55" s="112" t="s">
        <v>118</v>
      </c>
      <c r="B55" s="4" t="s">
        <v>9</v>
      </c>
      <c r="C55" s="90" t="s">
        <v>144</v>
      </c>
      <c r="D55" s="113" t="s">
        <v>175</v>
      </c>
      <c r="E55" s="114">
        <v>2500</v>
      </c>
      <c r="F55" s="24">
        <f t="shared" si="0"/>
        <v>2625</v>
      </c>
      <c r="G55" s="24">
        <f t="shared" si="1"/>
        <v>2750</v>
      </c>
      <c r="H55" s="24">
        <f t="shared" si="2"/>
        <v>2875</v>
      </c>
      <c r="I55" s="24">
        <f t="shared" si="3"/>
        <v>3000</v>
      </c>
      <c r="J55" s="24">
        <f t="shared" si="4"/>
        <v>3125</v>
      </c>
      <c r="K55" s="33">
        <f t="shared" si="5"/>
        <v>3250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0"/>
        <v>2100</v>
      </c>
      <c r="G56" s="24">
        <f t="shared" si="1"/>
        <v>2200</v>
      </c>
      <c r="H56" s="24">
        <f t="shared" si="2"/>
        <v>2300</v>
      </c>
      <c r="I56" s="24">
        <f t="shared" si="3"/>
        <v>2400</v>
      </c>
      <c r="J56" s="24">
        <f t="shared" si="4"/>
        <v>2500</v>
      </c>
      <c r="K56" s="33">
        <f t="shared" si="5"/>
        <v>2600</v>
      </c>
    </row>
    <row r="57" spans="1:16" ht="20.25" customHeight="1">
      <c r="A57" s="112" t="s">
        <v>77</v>
      </c>
      <c r="B57" s="4" t="s">
        <v>116</v>
      </c>
      <c r="C57" s="90" t="s">
        <v>148</v>
      </c>
      <c r="D57" s="113" t="s">
        <v>175</v>
      </c>
      <c r="E57" s="114">
        <v>2500</v>
      </c>
      <c r="F57" s="24">
        <f t="shared" si="0"/>
        <v>2625</v>
      </c>
      <c r="G57" s="24">
        <f t="shared" si="1"/>
        <v>2750</v>
      </c>
      <c r="H57" s="24">
        <f t="shared" si="2"/>
        <v>2875</v>
      </c>
      <c r="I57" s="24">
        <f t="shared" si="3"/>
        <v>3000</v>
      </c>
      <c r="J57" s="24">
        <f t="shared" si="4"/>
        <v>3125</v>
      </c>
      <c r="K57" s="33">
        <f t="shared" si="5"/>
        <v>3250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34">
        <f t="shared" si="0"/>
        <v>2100</v>
      </c>
      <c r="G58" s="34">
        <f t="shared" si="1"/>
        <v>2200</v>
      </c>
      <c r="H58" s="34">
        <f t="shared" si="2"/>
        <v>2300</v>
      </c>
      <c r="I58" s="34">
        <f t="shared" si="3"/>
        <v>2400</v>
      </c>
      <c r="J58" s="34">
        <f t="shared" si="4"/>
        <v>2500</v>
      </c>
      <c r="K58" s="35">
        <f t="shared" si="5"/>
        <v>2600</v>
      </c>
    </row>
  </sheetData>
  <mergeCells count="14">
    <mergeCell ref="A7:K7"/>
    <mergeCell ref="A8:K9"/>
    <mergeCell ref="A10:A11"/>
    <mergeCell ref="B10:B11"/>
    <mergeCell ref="C10:C11"/>
    <mergeCell ref="D10:D11"/>
    <mergeCell ref="F10:K10"/>
    <mergeCell ref="A36:K36"/>
    <mergeCell ref="A37:K38"/>
    <mergeCell ref="A39:A40"/>
    <mergeCell ref="B39:B40"/>
    <mergeCell ref="C39:C40"/>
    <mergeCell ref="D39:D40"/>
    <mergeCell ref="F39:K39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4:E6"/>
  <sheetViews>
    <sheetView workbookViewId="0">
      <selection activeCell="A4" sqref="A4:E6"/>
    </sheetView>
  </sheetViews>
  <sheetFormatPr defaultRowHeight="14.25"/>
  <cols>
    <col min="2" max="2" width="18.375" customWidth="1"/>
    <col min="3" max="3" width="11.5" customWidth="1"/>
    <col min="4" max="4" width="9.75" customWidth="1"/>
    <col min="5" max="5" width="9.125" customWidth="1"/>
  </cols>
  <sheetData>
    <row r="4" spans="1:5">
      <c r="A4" s="32" t="s">
        <v>45</v>
      </c>
      <c r="B4" s="4" t="s">
        <v>14</v>
      </c>
      <c r="C4" s="90">
        <v>16</v>
      </c>
      <c r="D4" s="19" t="s">
        <v>121</v>
      </c>
      <c r="E4" s="66">
        <v>998</v>
      </c>
    </row>
    <row r="5" spans="1:5">
      <c r="A5" s="32" t="s">
        <v>46</v>
      </c>
      <c r="B5" s="4" t="s">
        <v>15</v>
      </c>
      <c r="C5" s="90">
        <v>10</v>
      </c>
      <c r="D5" s="19" t="s">
        <v>121</v>
      </c>
      <c r="E5" s="66">
        <v>1200</v>
      </c>
    </row>
    <row r="6" spans="1:5">
      <c r="A6" s="32" t="s">
        <v>47</v>
      </c>
      <c r="B6" s="4" t="s">
        <v>16</v>
      </c>
      <c r="C6" s="90">
        <v>13</v>
      </c>
      <c r="D6" s="19" t="s">
        <v>121</v>
      </c>
      <c r="E6" s="66">
        <v>1200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G16"/>
  <sheetViews>
    <sheetView workbookViewId="0">
      <selection activeCell="A4" sqref="A4:E6"/>
    </sheetView>
  </sheetViews>
  <sheetFormatPr defaultRowHeight="14.25"/>
  <cols>
    <col min="1" max="1" width="20.375" customWidth="1"/>
    <col min="2" max="2" width="9.25" customWidth="1"/>
    <col min="5" max="5" width="9.375" customWidth="1"/>
  </cols>
  <sheetData>
    <row r="2" spans="1:7">
      <c r="A2" t="s">
        <v>150</v>
      </c>
      <c r="B2" s="57">
        <v>2994</v>
      </c>
      <c r="D2" s="57">
        <v>2600</v>
      </c>
    </row>
    <row r="3" spans="1:7">
      <c r="A3" t="s">
        <v>154</v>
      </c>
      <c r="B3" s="57">
        <v>2000</v>
      </c>
      <c r="D3" s="57">
        <v>1600</v>
      </c>
    </row>
    <row r="4" spans="1:7">
      <c r="A4" s="99" t="s">
        <v>155</v>
      </c>
      <c r="B4" s="100"/>
      <c r="C4" s="101">
        <f>SUM(B2:B3)</f>
        <v>4994</v>
      </c>
      <c r="D4" s="100">
        <v>741.25</v>
      </c>
      <c r="E4" s="101">
        <f>SUM(D2:D4)</f>
        <v>4941.25</v>
      </c>
    </row>
    <row r="5" spans="1:7">
      <c r="A5" t="s">
        <v>152</v>
      </c>
      <c r="B5" s="57">
        <f>B2*10%</f>
        <v>299.40000000000003</v>
      </c>
      <c r="D5" s="57">
        <v>260</v>
      </c>
    </row>
    <row r="6" spans="1:7">
      <c r="A6" t="s">
        <v>151</v>
      </c>
      <c r="B6" s="57">
        <f>B2*38%</f>
        <v>1137.72</v>
      </c>
      <c r="D6" s="57">
        <v>998</v>
      </c>
    </row>
    <row r="7" spans="1:7">
      <c r="B7" s="57"/>
      <c r="D7" s="57"/>
    </row>
    <row r="8" spans="1:7">
      <c r="A8" t="s">
        <v>156</v>
      </c>
      <c r="B8" s="57">
        <f>SUM(B2+B3+B5+B6)</f>
        <v>6431.12</v>
      </c>
      <c r="D8" s="98">
        <f>SUM(D2:D7)</f>
        <v>6199.25</v>
      </c>
      <c r="E8" s="98"/>
      <c r="G8" s="98"/>
    </row>
    <row r="9" spans="1:7" ht="15">
      <c r="A9" t="s">
        <v>153</v>
      </c>
      <c r="B9" s="58"/>
      <c r="E9" s="98"/>
    </row>
    <row r="10" spans="1:7">
      <c r="B10" s="57"/>
    </row>
    <row r="11" spans="1:7" ht="15">
      <c r="A11" t="s">
        <v>125</v>
      </c>
      <c r="B11" s="97">
        <f>B8-D8</f>
        <v>231.86999999999989</v>
      </c>
    </row>
    <row r="12" spans="1:7" ht="15">
      <c r="B12" s="97"/>
    </row>
    <row r="14" spans="1:7" ht="15">
      <c r="B14" s="97"/>
    </row>
    <row r="15" spans="1:7" ht="15">
      <c r="B15" s="58"/>
    </row>
    <row r="16" spans="1:7" ht="15">
      <c r="B16" s="9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5"/>
  <sheetViews>
    <sheetView workbookViewId="0">
      <selection activeCell="A4" sqref="A4:E6"/>
    </sheetView>
  </sheetViews>
  <sheetFormatPr defaultRowHeight="14.25"/>
  <cols>
    <col min="1" max="1" width="5.125" customWidth="1"/>
    <col min="2" max="2" width="38.375" customWidth="1"/>
    <col min="3" max="3" width="9.625" customWidth="1"/>
    <col min="4" max="5" width="9.875" customWidth="1"/>
    <col min="7" max="7" width="11.375" customWidth="1"/>
    <col min="8" max="8" width="6.75" customWidth="1"/>
  </cols>
  <sheetData>
    <row r="2" spans="1:9">
      <c r="A2" s="151" t="s">
        <v>103</v>
      </c>
      <c r="B2" s="151"/>
      <c r="C2" s="151"/>
      <c r="D2" s="151"/>
      <c r="E2" s="151"/>
      <c r="F2" s="151"/>
      <c r="G2" s="151"/>
      <c r="H2" s="151"/>
      <c r="I2" s="151"/>
    </row>
    <row r="3" spans="1:9" ht="14.25" customHeight="1">
      <c r="A3" s="151"/>
      <c r="B3" s="151"/>
      <c r="C3" s="151"/>
      <c r="D3" s="151"/>
      <c r="E3" s="151"/>
      <c r="F3" s="151"/>
      <c r="G3" s="151"/>
      <c r="H3" s="151"/>
      <c r="I3" s="151"/>
    </row>
    <row r="4" spans="1:9" ht="31.5" customHeight="1">
      <c r="A4" s="15" t="s">
        <v>104</v>
      </c>
      <c r="B4" s="15" t="s">
        <v>39</v>
      </c>
      <c r="C4" s="16" t="s">
        <v>105</v>
      </c>
      <c r="D4" s="16" t="s">
        <v>106</v>
      </c>
      <c r="E4" s="16" t="s">
        <v>107</v>
      </c>
      <c r="F4" s="16" t="s">
        <v>108</v>
      </c>
      <c r="G4" s="16" t="s">
        <v>109</v>
      </c>
      <c r="H4" s="16" t="s">
        <v>131</v>
      </c>
      <c r="I4" s="16" t="s">
        <v>110</v>
      </c>
    </row>
    <row r="5" spans="1:9" ht="15">
      <c r="A5" s="17" t="s">
        <v>41</v>
      </c>
      <c r="B5" s="18" t="s">
        <v>33</v>
      </c>
      <c r="C5" s="19"/>
      <c r="D5" s="21">
        <v>1</v>
      </c>
      <c r="E5" s="22"/>
      <c r="F5" s="22"/>
      <c r="G5" s="22"/>
      <c r="H5" s="22"/>
      <c r="I5" s="20">
        <f>SUM(C5:H5)</f>
        <v>1</v>
      </c>
    </row>
    <row r="6" spans="1:9" ht="15">
      <c r="A6" s="1" t="s">
        <v>42</v>
      </c>
      <c r="B6" s="4" t="s">
        <v>29</v>
      </c>
      <c r="C6" s="5"/>
      <c r="D6" s="5"/>
      <c r="E6" s="23">
        <v>15</v>
      </c>
      <c r="F6" s="23">
        <v>2</v>
      </c>
      <c r="G6" s="23">
        <v>2</v>
      </c>
      <c r="H6" s="22">
        <v>8</v>
      </c>
      <c r="I6" s="20">
        <f t="shared" ref="I6:I54" si="0">SUM(C6:H6)</f>
        <v>27</v>
      </c>
    </row>
    <row r="7" spans="1:9" ht="15">
      <c r="A7" s="1" t="s">
        <v>43</v>
      </c>
      <c r="B7" s="2" t="s">
        <v>31</v>
      </c>
      <c r="C7" s="3"/>
      <c r="D7" s="5"/>
      <c r="E7" s="23"/>
      <c r="F7" s="23"/>
      <c r="G7" s="23">
        <v>1</v>
      </c>
      <c r="H7" s="22"/>
      <c r="I7" s="20">
        <f t="shared" si="0"/>
        <v>1</v>
      </c>
    </row>
    <row r="8" spans="1:9" ht="15">
      <c r="A8" s="1" t="s">
        <v>44</v>
      </c>
      <c r="B8" s="4" t="s">
        <v>24</v>
      </c>
      <c r="C8" s="5"/>
      <c r="D8" s="5"/>
      <c r="E8" s="23"/>
      <c r="F8" s="23"/>
      <c r="G8" s="23"/>
      <c r="H8" s="22"/>
      <c r="I8" s="20">
        <f t="shared" si="0"/>
        <v>0</v>
      </c>
    </row>
    <row r="9" spans="1:9" ht="15">
      <c r="A9" s="1" t="s">
        <v>45</v>
      </c>
      <c r="B9" s="4" t="s">
        <v>14</v>
      </c>
      <c r="C9" s="5"/>
      <c r="D9" s="5"/>
      <c r="E9" s="23"/>
      <c r="F9" s="23">
        <v>1</v>
      </c>
      <c r="G9" s="23"/>
      <c r="H9" s="22"/>
      <c r="I9" s="20">
        <f t="shared" si="0"/>
        <v>1</v>
      </c>
    </row>
    <row r="10" spans="1:9" ht="15">
      <c r="A10" s="1" t="s">
        <v>46</v>
      </c>
      <c r="B10" s="4" t="s">
        <v>15</v>
      </c>
      <c r="C10" s="5"/>
      <c r="D10" s="5">
        <v>3</v>
      </c>
      <c r="E10" s="23"/>
      <c r="F10" s="23"/>
      <c r="G10" s="23">
        <v>1</v>
      </c>
      <c r="H10" s="22"/>
      <c r="I10" s="20">
        <f t="shared" si="0"/>
        <v>4</v>
      </c>
    </row>
    <row r="11" spans="1:9" ht="15">
      <c r="A11" s="1" t="s">
        <v>47</v>
      </c>
      <c r="B11" s="4" t="s">
        <v>16</v>
      </c>
      <c r="C11" s="5"/>
      <c r="D11" s="5">
        <v>6</v>
      </c>
      <c r="E11" s="23">
        <v>5</v>
      </c>
      <c r="F11" s="23"/>
      <c r="G11" s="23">
        <v>2</v>
      </c>
      <c r="H11" s="22">
        <v>3</v>
      </c>
      <c r="I11" s="20">
        <f t="shared" si="0"/>
        <v>16</v>
      </c>
    </row>
    <row r="12" spans="1:9" ht="15">
      <c r="A12" s="1" t="s">
        <v>48</v>
      </c>
      <c r="B12" s="2" t="s">
        <v>32</v>
      </c>
      <c r="C12" s="3"/>
      <c r="D12" s="5"/>
      <c r="E12" s="23"/>
      <c r="F12" s="23"/>
      <c r="G12" s="23">
        <v>3</v>
      </c>
      <c r="H12" s="22"/>
      <c r="I12" s="20">
        <f t="shared" si="0"/>
        <v>3</v>
      </c>
    </row>
    <row r="13" spans="1:9" ht="15">
      <c r="A13" s="1" t="s">
        <v>49</v>
      </c>
      <c r="B13" s="4" t="s">
        <v>30</v>
      </c>
      <c r="C13" s="5"/>
      <c r="D13" s="5"/>
      <c r="E13" s="23"/>
      <c r="F13" s="23"/>
      <c r="G13" s="23">
        <v>1</v>
      </c>
      <c r="H13" s="22"/>
      <c r="I13" s="20">
        <f t="shared" si="0"/>
        <v>1</v>
      </c>
    </row>
    <row r="14" spans="1:9" ht="15">
      <c r="A14" s="1" t="s">
        <v>50</v>
      </c>
      <c r="B14" s="6" t="s">
        <v>37</v>
      </c>
      <c r="C14" s="7"/>
      <c r="D14" s="5">
        <v>6</v>
      </c>
      <c r="E14" s="23"/>
      <c r="F14" s="23"/>
      <c r="G14" s="23"/>
      <c r="H14" s="22"/>
      <c r="I14" s="20">
        <f t="shared" si="0"/>
        <v>6</v>
      </c>
    </row>
    <row r="15" spans="1:9" ht="15">
      <c r="A15" s="1" t="s">
        <v>51</v>
      </c>
      <c r="B15" s="4" t="s">
        <v>40</v>
      </c>
      <c r="C15" s="5"/>
      <c r="D15" s="5">
        <v>3</v>
      </c>
      <c r="E15" s="23"/>
      <c r="F15" s="23"/>
      <c r="G15" s="23"/>
      <c r="H15" s="22"/>
      <c r="I15" s="20">
        <f t="shared" si="0"/>
        <v>3</v>
      </c>
    </row>
    <row r="16" spans="1:9" ht="15">
      <c r="A16" s="1" t="s">
        <v>52</v>
      </c>
      <c r="B16" s="26" t="s">
        <v>140</v>
      </c>
      <c r="C16" s="5"/>
      <c r="D16" s="5">
        <v>5</v>
      </c>
      <c r="E16" s="23"/>
      <c r="F16" s="23"/>
      <c r="G16" s="23"/>
      <c r="H16" s="22"/>
      <c r="I16" s="20">
        <f t="shared" si="0"/>
        <v>5</v>
      </c>
    </row>
    <row r="17" spans="1:9" ht="15">
      <c r="A17" s="1" t="s">
        <v>53</v>
      </c>
      <c r="B17" s="2" t="s">
        <v>132</v>
      </c>
      <c r="C17" s="3"/>
      <c r="D17" s="5">
        <v>4</v>
      </c>
      <c r="E17" s="23"/>
      <c r="F17" s="23">
        <v>2</v>
      </c>
      <c r="G17" s="23">
        <v>2</v>
      </c>
      <c r="H17" s="22">
        <v>2</v>
      </c>
      <c r="I17" s="20">
        <f t="shared" si="0"/>
        <v>10</v>
      </c>
    </row>
    <row r="18" spans="1:9" ht="15">
      <c r="A18" s="1" t="s">
        <v>54</v>
      </c>
      <c r="B18" s="2" t="s">
        <v>34</v>
      </c>
      <c r="C18" s="3"/>
      <c r="D18" s="5"/>
      <c r="E18" s="23"/>
      <c r="F18" s="23"/>
      <c r="G18" s="23"/>
      <c r="H18" s="22"/>
      <c r="I18" s="20">
        <f t="shared" si="0"/>
        <v>0</v>
      </c>
    </row>
    <row r="19" spans="1:9" ht="15">
      <c r="A19" s="1" t="s">
        <v>55</v>
      </c>
      <c r="B19" s="2" t="s">
        <v>35</v>
      </c>
      <c r="C19" s="3"/>
      <c r="D19" s="5"/>
      <c r="E19" s="23"/>
      <c r="F19" s="23"/>
      <c r="G19" s="23">
        <v>1</v>
      </c>
      <c r="H19" s="22"/>
      <c r="I19" s="20">
        <f t="shared" si="0"/>
        <v>1</v>
      </c>
    </row>
    <row r="20" spans="1:9" ht="15">
      <c r="A20" s="1" t="s">
        <v>56</v>
      </c>
      <c r="B20" s="4" t="s">
        <v>26</v>
      </c>
      <c r="C20" s="5"/>
      <c r="D20" s="5"/>
      <c r="E20" s="23"/>
      <c r="F20" s="23"/>
      <c r="G20" s="23"/>
      <c r="H20" s="22"/>
      <c r="I20" s="20">
        <f t="shared" si="0"/>
        <v>0</v>
      </c>
    </row>
    <row r="21" spans="1:9" ht="15">
      <c r="A21" s="1" t="s">
        <v>57</v>
      </c>
      <c r="B21" s="4" t="s">
        <v>38</v>
      </c>
      <c r="C21" s="5"/>
      <c r="D21" s="5">
        <v>9</v>
      </c>
      <c r="E21" s="23"/>
      <c r="F21" s="23"/>
      <c r="G21" s="23"/>
      <c r="H21" s="22">
        <v>4</v>
      </c>
      <c r="I21" s="20">
        <f t="shared" si="0"/>
        <v>13</v>
      </c>
    </row>
    <row r="22" spans="1:9" ht="15">
      <c r="A22" s="1" t="s">
        <v>58</v>
      </c>
      <c r="B22" s="4" t="s">
        <v>27</v>
      </c>
      <c r="C22" s="5"/>
      <c r="D22" s="5"/>
      <c r="E22" s="23"/>
      <c r="F22" s="23"/>
      <c r="G22" s="23"/>
      <c r="H22" s="22"/>
      <c r="I22" s="20">
        <f t="shared" si="0"/>
        <v>0</v>
      </c>
    </row>
    <row r="23" spans="1:9" ht="15">
      <c r="A23" s="1" t="s">
        <v>59</v>
      </c>
      <c r="B23" s="4" t="s">
        <v>11</v>
      </c>
      <c r="C23" s="5"/>
      <c r="D23" s="5"/>
      <c r="E23" s="23"/>
      <c r="F23" s="23"/>
      <c r="G23" s="23"/>
      <c r="H23" s="22"/>
      <c r="I23" s="20">
        <f t="shared" si="0"/>
        <v>0</v>
      </c>
    </row>
    <row r="24" spans="1:9" ht="15">
      <c r="A24" s="1" t="s">
        <v>60</v>
      </c>
      <c r="B24" s="4" t="s">
        <v>22</v>
      </c>
      <c r="C24" s="5"/>
      <c r="D24" s="5">
        <v>1</v>
      </c>
      <c r="E24" s="23"/>
      <c r="F24" s="23"/>
      <c r="G24" s="23"/>
      <c r="H24" s="22"/>
      <c r="I24" s="20">
        <f t="shared" si="0"/>
        <v>1</v>
      </c>
    </row>
    <row r="25" spans="1:9" ht="15">
      <c r="A25" s="1" t="s">
        <v>61</v>
      </c>
      <c r="B25" s="4" t="s">
        <v>10</v>
      </c>
      <c r="C25" s="5"/>
      <c r="D25" s="5">
        <v>2</v>
      </c>
      <c r="E25" s="23"/>
      <c r="F25" s="23">
        <v>1</v>
      </c>
      <c r="G25" s="23"/>
      <c r="H25" s="22">
        <v>1</v>
      </c>
      <c r="I25" s="20">
        <f t="shared" si="0"/>
        <v>4</v>
      </c>
    </row>
    <row r="26" spans="1:9" ht="15">
      <c r="A26" s="1" t="s">
        <v>62</v>
      </c>
      <c r="B26" s="25" t="s">
        <v>136</v>
      </c>
      <c r="C26" s="5"/>
      <c r="D26" s="5">
        <v>1</v>
      </c>
      <c r="E26" s="23"/>
      <c r="F26" s="23"/>
      <c r="G26" s="23"/>
      <c r="H26" s="22"/>
      <c r="I26" s="20">
        <f t="shared" si="0"/>
        <v>1</v>
      </c>
    </row>
    <row r="27" spans="1:9" ht="15">
      <c r="A27" s="1" t="s">
        <v>63</v>
      </c>
      <c r="B27" s="2" t="s">
        <v>137</v>
      </c>
      <c r="C27" s="3"/>
      <c r="D27" s="5">
        <v>1</v>
      </c>
      <c r="E27" s="23"/>
      <c r="F27" s="23"/>
      <c r="G27" s="23"/>
      <c r="H27" s="22"/>
      <c r="I27" s="20">
        <f t="shared" si="0"/>
        <v>1</v>
      </c>
    </row>
    <row r="28" spans="1:9" ht="15">
      <c r="A28" s="1" t="s">
        <v>64</v>
      </c>
      <c r="B28" s="4" t="s">
        <v>28</v>
      </c>
      <c r="C28" s="5"/>
      <c r="D28" s="5"/>
      <c r="E28" s="23"/>
      <c r="F28" s="23"/>
      <c r="G28" s="23"/>
      <c r="H28" s="22"/>
      <c r="I28" s="20">
        <f t="shared" si="0"/>
        <v>0</v>
      </c>
    </row>
    <row r="29" spans="1:9" ht="15">
      <c r="A29" s="1" t="s">
        <v>65</v>
      </c>
      <c r="B29" s="4" t="s">
        <v>13</v>
      </c>
      <c r="C29" s="5"/>
      <c r="D29" s="5">
        <v>3</v>
      </c>
      <c r="E29" s="23"/>
      <c r="F29" s="23"/>
      <c r="G29" s="23"/>
      <c r="H29" s="22">
        <v>6</v>
      </c>
      <c r="I29" s="20">
        <f t="shared" si="0"/>
        <v>9</v>
      </c>
    </row>
    <row r="30" spans="1:9" ht="15">
      <c r="A30" s="1" t="s">
        <v>66</v>
      </c>
      <c r="B30" s="2" t="s">
        <v>36</v>
      </c>
      <c r="C30" s="3"/>
      <c r="D30" s="5"/>
      <c r="E30" s="23"/>
      <c r="F30" s="23"/>
      <c r="G30" s="23"/>
      <c r="H30" s="22"/>
      <c r="I30" s="20">
        <f t="shared" si="0"/>
        <v>0</v>
      </c>
    </row>
    <row r="31" spans="1:9" ht="15">
      <c r="A31" s="1" t="s">
        <v>67</v>
      </c>
      <c r="B31" s="2" t="s">
        <v>23</v>
      </c>
      <c r="C31" s="3"/>
      <c r="D31" s="5"/>
      <c r="E31" s="23"/>
      <c r="F31" s="23"/>
      <c r="G31" s="23">
        <v>1</v>
      </c>
      <c r="H31" s="22"/>
      <c r="I31" s="20">
        <f t="shared" si="0"/>
        <v>1</v>
      </c>
    </row>
    <row r="32" spans="1:9" ht="15">
      <c r="A32" s="1" t="s">
        <v>68</v>
      </c>
      <c r="B32" s="4" t="s">
        <v>25</v>
      </c>
      <c r="C32" s="5"/>
      <c r="D32" s="5">
        <v>4</v>
      </c>
      <c r="E32" s="23"/>
      <c r="F32" s="23"/>
      <c r="G32" s="23"/>
      <c r="H32" s="22"/>
      <c r="I32" s="20">
        <f t="shared" si="0"/>
        <v>4</v>
      </c>
    </row>
    <row r="33" spans="1:11" ht="15">
      <c r="A33" s="1" t="s">
        <v>69</v>
      </c>
      <c r="B33" s="4" t="s">
        <v>12</v>
      </c>
      <c r="C33" s="5"/>
      <c r="D33" s="5">
        <v>2</v>
      </c>
      <c r="E33" s="23"/>
      <c r="F33" s="23"/>
      <c r="G33" s="23"/>
      <c r="H33" s="22"/>
      <c r="I33" s="20">
        <f t="shared" si="0"/>
        <v>2</v>
      </c>
    </row>
    <row r="34" spans="1:11" ht="15">
      <c r="A34" s="1" t="s">
        <v>70</v>
      </c>
      <c r="B34" s="4" t="s">
        <v>19</v>
      </c>
      <c r="C34" s="5"/>
      <c r="D34" s="5">
        <v>3</v>
      </c>
      <c r="E34" s="23"/>
      <c r="F34" s="23"/>
      <c r="G34" s="23"/>
      <c r="H34" s="22">
        <v>1</v>
      </c>
      <c r="I34" s="20">
        <f t="shared" si="0"/>
        <v>4</v>
      </c>
    </row>
    <row r="35" spans="1:11" ht="15">
      <c r="A35" s="1" t="s">
        <v>71</v>
      </c>
      <c r="B35" s="4" t="s">
        <v>21</v>
      </c>
      <c r="C35" s="5"/>
      <c r="D35" s="5"/>
      <c r="E35" s="23"/>
      <c r="F35" s="23"/>
      <c r="G35" s="23"/>
      <c r="H35" s="22">
        <v>1</v>
      </c>
      <c r="I35" s="20">
        <f t="shared" si="0"/>
        <v>1</v>
      </c>
    </row>
    <row r="36" spans="1:11" ht="15">
      <c r="A36" s="1" t="s">
        <v>72</v>
      </c>
      <c r="B36" s="4" t="s">
        <v>8</v>
      </c>
      <c r="C36" s="5"/>
      <c r="D36" s="5"/>
      <c r="E36" s="23"/>
      <c r="F36" s="23"/>
      <c r="G36" s="23"/>
      <c r="H36" s="22">
        <v>1</v>
      </c>
      <c r="I36" s="20">
        <f t="shared" si="0"/>
        <v>1</v>
      </c>
    </row>
    <row r="37" spans="1:11" ht="15">
      <c r="A37" s="1" t="s">
        <v>73</v>
      </c>
      <c r="B37" s="4" t="s">
        <v>20</v>
      </c>
      <c r="C37" s="5"/>
      <c r="D37" s="5"/>
      <c r="E37" s="23"/>
      <c r="F37" s="23"/>
      <c r="G37" s="23"/>
      <c r="H37" s="22">
        <v>7</v>
      </c>
      <c r="I37" s="20">
        <f t="shared" si="0"/>
        <v>7</v>
      </c>
    </row>
    <row r="38" spans="1:11" ht="15">
      <c r="A38" s="1" t="s">
        <v>74</v>
      </c>
      <c r="B38" s="4" t="s">
        <v>18</v>
      </c>
      <c r="C38" s="5"/>
      <c r="D38" s="5">
        <v>1</v>
      </c>
      <c r="E38" s="23"/>
      <c r="F38" s="23"/>
      <c r="G38" s="23"/>
      <c r="H38" s="22"/>
      <c r="I38" s="20">
        <f t="shared" si="0"/>
        <v>1</v>
      </c>
    </row>
    <row r="39" spans="1:11" ht="15">
      <c r="A39" s="1" t="s">
        <v>75</v>
      </c>
      <c r="B39" s="4" t="s">
        <v>9</v>
      </c>
      <c r="C39" s="5"/>
      <c r="D39" s="5">
        <v>1</v>
      </c>
      <c r="E39" s="23">
        <v>1</v>
      </c>
      <c r="F39" s="23"/>
      <c r="G39" s="23"/>
      <c r="H39" s="22">
        <v>1</v>
      </c>
      <c r="I39" s="20">
        <f t="shared" si="0"/>
        <v>3</v>
      </c>
    </row>
    <row r="40" spans="1:11" ht="15">
      <c r="A40" s="1" t="s">
        <v>76</v>
      </c>
      <c r="B40" s="4" t="s">
        <v>7</v>
      </c>
      <c r="C40" s="5"/>
      <c r="D40" s="5">
        <v>7</v>
      </c>
      <c r="E40" s="23"/>
      <c r="F40" s="23"/>
      <c r="G40" s="23"/>
      <c r="H40" s="22"/>
      <c r="I40" s="20">
        <f t="shared" si="0"/>
        <v>7</v>
      </c>
    </row>
    <row r="41" spans="1:11" ht="15">
      <c r="A41" s="1" t="s">
        <v>77</v>
      </c>
      <c r="B41" s="4" t="s">
        <v>17</v>
      </c>
      <c r="C41" s="5"/>
      <c r="D41" s="5">
        <v>1</v>
      </c>
      <c r="E41" s="23"/>
      <c r="F41" s="23">
        <v>1</v>
      </c>
      <c r="G41" s="23"/>
      <c r="H41" s="22"/>
      <c r="I41" s="20">
        <f t="shared" si="0"/>
        <v>2</v>
      </c>
    </row>
    <row r="42" spans="1:11" ht="15">
      <c r="A42" s="8" t="s">
        <v>78</v>
      </c>
      <c r="B42" s="9" t="s">
        <v>117</v>
      </c>
      <c r="C42" s="3"/>
      <c r="D42" s="5">
        <v>1</v>
      </c>
      <c r="E42" s="23"/>
      <c r="F42" s="23"/>
      <c r="G42" s="23">
        <v>1</v>
      </c>
      <c r="H42" s="22"/>
      <c r="I42" s="20">
        <f t="shared" si="0"/>
        <v>2</v>
      </c>
    </row>
    <row r="43" spans="1:11" ht="15">
      <c r="A43" s="13" t="s">
        <v>79</v>
      </c>
      <c r="B43" s="11" t="s">
        <v>80</v>
      </c>
      <c r="C43" s="5"/>
      <c r="D43" s="5"/>
      <c r="E43" s="23">
        <v>13</v>
      </c>
      <c r="F43" s="23"/>
      <c r="G43" s="23"/>
      <c r="H43" s="22"/>
      <c r="I43" s="20">
        <f t="shared" si="0"/>
        <v>13</v>
      </c>
      <c r="K43" s="59"/>
    </row>
    <row r="44" spans="1:11" ht="28.5">
      <c r="A44" s="13" t="s">
        <v>81</v>
      </c>
      <c r="B44" s="12" t="s">
        <v>83</v>
      </c>
      <c r="C44" s="5"/>
      <c r="D44" s="5"/>
      <c r="E44" s="23">
        <v>15</v>
      </c>
      <c r="F44" s="23"/>
      <c r="G44" s="23"/>
      <c r="H44" s="22"/>
      <c r="I44" s="20">
        <f t="shared" si="0"/>
        <v>15</v>
      </c>
      <c r="K44" s="59"/>
    </row>
    <row r="45" spans="1:11" ht="30.75" customHeight="1">
      <c r="A45" s="13" t="s">
        <v>82</v>
      </c>
      <c r="B45" s="12" t="s">
        <v>85</v>
      </c>
      <c r="C45" s="5"/>
      <c r="D45" s="5"/>
      <c r="E45" s="23">
        <v>6</v>
      </c>
      <c r="F45" s="23"/>
      <c r="G45" s="23"/>
      <c r="H45" s="22"/>
      <c r="I45" s="20">
        <f t="shared" si="0"/>
        <v>6</v>
      </c>
      <c r="K45" s="59"/>
    </row>
    <row r="46" spans="1:11" ht="30.75" customHeight="1">
      <c r="A46" s="13" t="s">
        <v>84</v>
      </c>
      <c r="B46" s="12" t="s">
        <v>87</v>
      </c>
      <c r="C46" s="5"/>
      <c r="D46" s="5"/>
      <c r="E46" s="23">
        <v>5</v>
      </c>
      <c r="F46" s="23"/>
      <c r="G46" s="23"/>
      <c r="H46" s="22"/>
      <c r="I46" s="20">
        <f t="shared" si="0"/>
        <v>5</v>
      </c>
      <c r="K46" s="59"/>
    </row>
    <row r="47" spans="1:11" ht="30.75" customHeight="1">
      <c r="A47" s="13" t="s">
        <v>86</v>
      </c>
      <c r="B47" s="12" t="s">
        <v>91</v>
      </c>
      <c r="C47" s="5"/>
      <c r="D47" s="5"/>
      <c r="E47" s="23">
        <v>2</v>
      </c>
      <c r="F47" s="23"/>
      <c r="G47" s="23"/>
      <c r="H47" s="22"/>
      <c r="I47" s="20">
        <f t="shared" si="0"/>
        <v>2</v>
      </c>
      <c r="K47" s="59"/>
    </row>
    <row r="48" spans="1:11" ht="30.75" customHeight="1">
      <c r="A48" s="13" t="s">
        <v>88</v>
      </c>
      <c r="B48" s="12" t="s">
        <v>95</v>
      </c>
      <c r="C48" s="5"/>
      <c r="D48" s="5"/>
      <c r="E48" s="23">
        <v>0</v>
      </c>
      <c r="F48" s="23"/>
      <c r="G48" s="23"/>
      <c r="H48" s="22"/>
      <c r="I48" s="20">
        <f t="shared" si="0"/>
        <v>0</v>
      </c>
      <c r="K48" s="59"/>
    </row>
    <row r="49" spans="1:11" ht="30.75" customHeight="1">
      <c r="A49" s="13" t="s">
        <v>90</v>
      </c>
      <c r="B49" s="12" t="s">
        <v>93</v>
      </c>
      <c r="C49" s="5"/>
      <c r="D49" s="5"/>
      <c r="E49" s="23">
        <v>1</v>
      </c>
      <c r="F49" s="23"/>
      <c r="G49" s="23"/>
      <c r="H49" s="22"/>
      <c r="I49" s="20">
        <f t="shared" si="0"/>
        <v>1</v>
      </c>
      <c r="K49" s="59"/>
    </row>
    <row r="50" spans="1:11" ht="30.75" customHeight="1">
      <c r="A50" s="13" t="s">
        <v>92</v>
      </c>
      <c r="B50" s="12" t="s">
        <v>89</v>
      </c>
      <c r="C50" s="5"/>
      <c r="D50" s="5"/>
      <c r="E50" s="23">
        <v>3</v>
      </c>
      <c r="F50" s="23"/>
      <c r="G50" s="23"/>
      <c r="H50" s="22"/>
      <c r="I50" s="20">
        <f t="shared" si="0"/>
        <v>3</v>
      </c>
      <c r="K50" s="59"/>
    </row>
    <row r="51" spans="1:11" ht="30.75" customHeight="1">
      <c r="A51" s="13" t="s">
        <v>94</v>
      </c>
      <c r="B51" s="12" t="s">
        <v>99</v>
      </c>
      <c r="C51" s="5"/>
      <c r="D51" s="5"/>
      <c r="E51" s="23">
        <v>1</v>
      </c>
      <c r="F51" s="23"/>
      <c r="G51" s="23"/>
      <c r="H51" s="22"/>
      <c r="I51" s="20">
        <f t="shared" si="0"/>
        <v>1</v>
      </c>
      <c r="K51" s="59"/>
    </row>
    <row r="52" spans="1:11" ht="30.75" customHeight="1">
      <c r="A52" s="14" t="s">
        <v>96</v>
      </c>
      <c r="B52" s="12" t="s">
        <v>100</v>
      </c>
      <c r="C52" s="23"/>
      <c r="D52" s="23"/>
      <c r="E52" s="23">
        <v>1</v>
      </c>
      <c r="F52" s="23"/>
      <c r="G52" s="23"/>
      <c r="H52" s="22"/>
      <c r="I52" s="20">
        <f t="shared" si="0"/>
        <v>1</v>
      </c>
      <c r="K52" s="59"/>
    </row>
    <row r="53" spans="1:11" ht="15" customHeight="1">
      <c r="A53" s="14" t="s">
        <v>97</v>
      </c>
      <c r="B53" s="10" t="s">
        <v>101</v>
      </c>
      <c r="C53" s="23"/>
      <c r="D53" s="23"/>
      <c r="E53" s="23">
        <v>0</v>
      </c>
      <c r="F53" s="23"/>
      <c r="G53" s="23"/>
      <c r="H53" s="22"/>
      <c r="I53" s="20">
        <f t="shared" si="0"/>
        <v>0</v>
      </c>
      <c r="K53" s="60"/>
    </row>
    <row r="54" spans="1:11" ht="14.25" customHeight="1">
      <c r="A54" s="13" t="s">
        <v>98</v>
      </c>
      <c r="B54" s="10" t="s">
        <v>102</v>
      </c>
      <c r="C54" s="23"/>
      <c r="D54" s="23"/>
      <c r="E54" s="23">
        <v>1</v>
      </c>
      <c r="F54" s="23"/>
      <c r="G54" s="23"/>
      <c r="H54" s="22"/>
      <c r="I54" s="20">
        <f t="shared" si="0"/>
        <v>1</v>
      </c>
    </row>
    <row r="55" spans="1:11" ht="15">
      <c r="A55" s="106"/>
      <c r="B55" s="106"/>
      <c r="C55" s="106"/>
      <c r="D55" s="106"/>
      <c r="E55" s="106"/>
      <c r="F55" s="106"/>
      <c r="G55" s="106"/>
      <c r="H55" s="106"/>
      <c r="I55" s="107">
        <f>SUM(I5:I54)</f>
        <v>191</v>
      </c>
    </row>
  </sheetData>
  <mergeCells count="1">
    <mergeCell ref="A2:I3"/>
  </mergeCells>
  <pageMargins left="0.511811024" right="0.511811024" top="0.43" bottom="0.28999999999999998" header="0.31496062000000002" footer="0.17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P58"/>
  <sheetViews>
    <sheetView showGridLines="0" showRowColHeaders="0" topLeftCell="A31" zoomScaleNormal="100" workbookViewId="0">
      <selection activeCell="M43" sqref="M43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10" width="10" customWidth="1"/>
    <col min="11" max="11" width="10.25" customWidth="1"/>
    <col min="12" max="12" width="6.25" customWidth="1"/>
    <col min="16" max="16" width="10.125" customWidth="1"/>
  </cols>
  <sheetData>
    <row r="7" spans="1:11" ht="20.25" customHeight="1" thickBot="1">
      <c r="A7" s="117" t="s">
        <v>173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0" t="s">
        <v>113</v>
      </c>
      <c r="G10" s="131"/>
      <c r="H10" s="131"/>
      <c r="I10" s="131"/>
      <c r="J10" s="131"/>
      <c r="K10" s="132"/>
    </row>
    <row r="11" spans="1:11" ht="17.25" customHeight="1" thickBot="1">
      <c r="A11" s="125"/>
      <c r="B11" s="127"/>
      <c r="C11" s="129"/>
      <c r="D11" s="129"/>
      <c r="E11" s="86" t="s">
        <v>0</v>
      </c>
      <c r="F11" s="86" t="s">
        <v>1</v>
      </c>
      <c r="G11" s="86" t="s">
        <v>2</v>
      </c>
      <c r="H11" s="86" t="s">
        <v>3</v>
      </c>
      <c r="I11" s="86" t="s">
        <v>4</v>
      </c>
      <c r="J11" s="86" t="s">
        <v>5</v>
      </c>
      <c r="K11" s="87" t="s">
        <v>6</v>
      </c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30">
        <v>1100</v>
      </c>
      <c r="F12" s="30">
        <f>(E12*5%)+E12</f>
        <v>1155</v>
      </c>
      <c r="G12" s="30">
        <f>(E12*10%)+E12</f>
        <v>1210</v>
      </c>
      <c r="H12" s="30">
        <f>(E12*15%)+E12</f>
        <v>1265</v>
      </c>
      <c r="I12" s="30">
        <f>(E12*20%)+E12</f>
        <v>1320</v>
      </c>
      <c r="J12" s="30">
        <f>(E12*25%)+E12</f>
        <v>1375</v>
      </c>
      <c r="K12" s="31">
        <f>(E12*30%)+E12</f>
        <v>1430</v>
      </c>
    </row>
    <row r="13" spans="1:11" ht="20.25" customHeight="1">
      <c r="A13" s="32" t="s">
        <v>42</v>
      </c>
      <c r="B13" s="4" t="s">
        <v>29</v>
      </c>
      <c r="C13" s="90">
        <v>87</v>
      </c>
      <c r="D13" s="19" t="s">
        <v>121</v>
      </c>
      <c r="E13" s="66">
        <v>1100</v>
      </c>
      <c r="F13" s="24">
        <f t="shared" ref="F13:F58" si="0">(E13*5%)+E13</f>
        <v>1155</v>
      </c>
      <c r="G13" s="24">
        <f t="shared" ref="G13:G58" si="1">(E13*10%)+E13</f>
        <v>1210</v>
      </c>
      <c r="H13" s="24">
        <f t="shared" ref="H13:H58" si="2">(E13*15%)+E13</f>
        <v>1265</v>
      </c>
      <c r="I13" s="24">
        <f t="shared" ref="I13:I58" si="3">(E13*20%)+E13</f>
        <v>1320</v>
      </c>
      <c r="J13" s="24">
        <f t="shared" ref="J13:J58" si="4">(E13*25%)+E13</f>
        <v>1375</v>
      </c>
      <c r="K13" s="33">
        <f t="shared" ref="K13:K58" si="5">(E13*30%)+E13</f>
        <v>1430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9" t="s">
        <v>121</v>
      </c>
      <c r="E14" s="66">
        <v>1200</v>
      </c>
      <c r="F14" s="24">
        <f t="shared" si="0"/>
        <v>1260</v>
      </c>
      <c r="G14" s="24">
        <f t="shared" si="1"/>
        <v>1320</v>
      </c>
      <c r="H14" s="24">
        <f t="shared" si="2"/>
        <v>1380</v>
      </c>
      <c r="I14" s="24">
        <f t="shared" si="3"/>
        <v>1440</v>
      </c>
      <c r="J14" s="24">
        <f t="shared" si="4"/>
        <v>1500</v>
      </c>
      <c r="K14" s="33">
        <f t="shared" si="5"/>
        <v>1560</v>
      </c>
    </row>
    <row r="15" spans="1:11" ht="20.25" customHeight="1">
      <c r="A15" s="32" t="s">
        <v>44</v>
      </c>
      <c r="B15" s="4" t="s">
        <v>24</v>
      </c>
      <c r="C15" s="90">
        <v>20</v>
      </c>
      <c r="D15" s="19" t="s">
        <v>121</v>
      </c>
      <c r="E15" s="66">
        <v>1100</v>
      </c>
      <c r="F15" s="24">
        <f t="shared" si="0"/>
        <v>1155</v>
      </c>
      <c r="G15" s="24">
        <f t="shared" si="1"/>
        <v>1210</v>
      </c>
      <c r="H15" s="24">
        <f t="shared" si="2"/>
        <v>1265</v>
      </c>
      <c r="I15" s="24">
        <f t="shared" si="3"/>
        <v>1320</v>
      </c>
      <c r="J15" s="24">
        <f t="shared" si="4"/>
        <v>1375</v>
      </c>
      <c r="K15" s="33">
        <f t="shared" si="5"/>
        <v>1430</v>
      </c>
    </row>
    <row r="16" spans="1:11" ht="20.25" customHeight="1">
      <c r="A16" s="32" t="s">
        <v>45</v>
      </c>
      <c r="B16" s="4" t="s">
        <v>14</v>
      </c>
      <c r="C16" s="90">
        <v>16</v>
      </c>
      <c r="D16" s="19" t="s">
        <v>121</v>
      </c>
      <c r="E16" s="66">
        <v>1100</v>
      </c>
      <c r="F16" s="24">
        <f t="shared" si="0"/>
        <v>1155</v>
      </c>
      <c r="G16" s="24">
        <f t="shared" si="1"/>
        <v>1210</v>
      </c>
      <c r="H16" s="24">
        <f t="shared" si="2"/>
        <v>1265</v>
      </c>
      <c r="I16" s="24">
        <f t="shared" si="3"/>
        <v>1320</v>
      </c>
      <c r="J16" s="24">
        <f t="shared" si="4"/>
        <v>1375</v>
      </c>
      <c r="K16" s="33">
        <f t="shared" si="5"/>
        <v>1430</v>
      </c>
    </row>
    <row r="17" spans="1:11" ht="20.25" customHeight="1">
      <c r="A17" s="32" t="s">
        <v>46</v>
      </c>
      <c r="B17" s="4" t="s">
        <v>15</v>
      </c>
      <c r="C17" s="90">
        <v>10</v>
      </c>
      <c r="D17" s="19" t="s">
        <v>121</v>
      </c>
      <c r="E17" s="66">
        <v>1200</v>
      </c>
      <c r="F17" s="24">
        <f t="shared" si="0"/>
        <v>1260</v>
      </c>
      <c r="G17" s="24">
        <f t="shared" si="1"/>
        <v>1320</v>
      </c>
      <c r="H17" s="24">
        <f t="shared" si="2"/>
        <v>1380</v>
      </c>
      <c r="I17" s="24">
        <f t="shared" si="3"/>
        <v>1440</v>
      </c>
      <c r="J17" s="24">
        <f t="shared" si="4"/>
        <v>1500</v>
      </c>
      <c r="K17" s="33">
        <f t="shared" si="5"/>
        <v>1560</v>
      </c>
    </row>
    <row r="18" spans="1:11" ht="20.25" customHeight="1">
      <c r="A18" s="32" t="s">
        <v>47</v>
      </c>
      <c r="B18" s="4" t="s">
        <v>16</v>
      </c>
      <c r="C18" s="90">
        <v>13</v>
      </c>
      <c r="D18" s="19" t="s">
        <v>121</v>
      </c>
      <c r="E18" s="66">
        <v>1200</v>
      </c>
      <c r="F18" s="24">
        <f t="shared" si="0"/>
        <v>1260</v>
      </c>
      <c r="G18" s="24">
        <f t="shared" si="1"/>
        <v>1320</v>
      </c>
      <c r="H18" s="24">
        <f t="shared" si="2"/>
        <v>1380</v>
      </c>
      <c r="I18" s="24">
        <f t="shared" si="3"/>
        <v>1440</v>
      </c>
      <c r="J18" s="24">
        <f t="shared" si="4"/>
        <v>1500</v>
      </c>
      <c r="K18" s="33">
        <f t="shared" si="5"/>
        <v>1560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9" t="s">
        <v>121</v>
      </c>
      <c r="E19" s="66">
        <v>1500</v>
      </c>
      <c r="F19" s="24">
        <f t="shared" si="0"/>
        <v>1575</v>
      </c>
      <c r="G19" s="24">
        <f t="shared" si="1"/>
        <v>1650</v>
      </c>
      <c r="H19" s="24">
        <f t="shared" si="2"/>
        <v>1725</v>
      </c>
      <c r="I19" s="24">
        <f t="shared" si="3"/>
        <v>1800</v>
      </c>
      <c r="J19" s="24">
        <f t="shared" si="4"/>
        <v>1875</v>
      </c>
      <c r="K19" s="33">
        <f t="shared" si="5"/>
        <v>1950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9" t="s">
        <v>121</v>
      </c>
      <c r="E20" s="66">
        <v>1100</v>
      </c>
      <c r="F20" s="24">
        <f t="shared" si="0"/>
        <v>1155</v>
      </c>
      <c r="G20" s="24">
        <f t="shared" si="1"/>
        <v>1210</v>
      </c>
      <c r="H20" s="24">
        <f t="shared" si="2"/>
        <v>1265</v>
      </c>
      <c r="I20" s="24">
        <f t="shared" si="3"/>
        <v>1320</v>
      </c>
      <c r="J20" s="24">
        <f t="shared" si="4"/>
        <v>1375</v>
      </c>
      <c r="K20" s="33">
        <f t="shared" si="5"/>
        <v>1430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80">
        <v>1550</v>
      </c>
      <c r="F21" s="24">
        <f t="shared" si="0"/>
        <v>1627.5</v>
      </c>
      <c r="G21" s="24">
        <f t="shared" si="1"/>
        <v>1705</v>
      </c>
      <c r="H21" s="24">
        <f t="shared" si="2"/>
        <v>1782.5</v>
      </c>
      <c r="I21" s="24">
        <f t="shared" si="3"/>
        <v>1860</v>
      </c>
      <c r="J21" s="24">
        <f t="shared" si="4"/>
        <v>1937.5</v>
      </c>
      <c r="K21" s="33">
        <f t="shared" si="5"/>
        <v>2015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1550</v>
      </c>
      <c r="F22" s="24">
        <f t="shared" si="0"/>
        <v>1627.5</v>
      </c>
      <c r="G22" s="24">
        <f t="shared" si="1"/>
        <v>1705</v>
      </c>
      <c r="H22" s="24">
        <f t="shared" si="2"/>
        <v>1782.5</v>
      </c>
      <c r="I22" s="24">
        <f t="shared" si="3"/>
        <v>1860</v>
      </c>
      <c r="J22" s="24">
        <f t="shared" si="4"/>
        <v>1937.5</v>
      </c>
      <c r="K22" s="33">
        <f t="shared" si="5"/>
        <v>2015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1100</v>
      </c>
      <c r="F23" s="24">
        <f t="shared" si="0"/>
        <v>1155</v>
      </c>
      <c r="G23" s="24">
        <f t="shared" si="1"/>
        <v>1210</v>
      </c>
      <c r="H23" s="24">
        <f t="shared" si="2"/>
        <v>1265</v>
      </c>
      <c r="I23" s="24">
        <f t="shared" si="3"/>
        <v>1320</v>
      </c>
      <c r="J23" s="24">
        <f t="shared" si="4"/>
        <v>1375</v>
      </c>
      <c r="K23" s="33">
        <f t="shared" si="5"/>
        <v>1430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1100</v>
      </c>
      <c r="F24" s="24">
        <f t="shared" si="0"/>
        <v>1155</v>
      </c>
      <c r="G24" s="24">
        <f t="shared" si="1"/>
        <v>1210</v>
      </c>
      <c r="H24" s="24">
        <f t="shared" si="2"/>
        <v>1265</v>
      </c>
      <c r="I24" s="24">
        <f t="shared" si="3"/>
        <v>1320</v>
      </c>
      <c r="J24" s="24">
        <f t="shared" si="4"/>
        <v>1375</v>
      </c>
      <c r="K24" s="33">
        <f t="shared" si="5"/>
        <v>1430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1306.1685</v>
      </c>
      <c r="G25" s="24">
        <f t="shared" si="1"/>
        <v>1368.367</v>
      </c>
      <c r="H25" s="24">
        <f t="shared" si="2"/>
        <v>1430.5654999999999</v>
      </c>
      <c r="I25" s="24">
        <f t="shared" si="3"/>
        <v>1492.7640000000001</v>
      </c>
      <c r="J25" s="24">
        <f t="shared" si="4"/>
        <v>1554.9625000000001</v>
      </c>
      <c r="K25" s="33">
        <f t="shared" si="5"/>
        <v>1617.1610000000001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1312.5</v>
      </c>
      <c r="G26" s="24">
        <f t="shared" si="1"/>
        <v>1375</v>
      </c>
      <c r="H26" s="24">
        <f t="shared" si="2"/>
        <v>1437.5</v>
      </c>
      <c r="I26" s="24">
        <f t="shared" si="3"/>
        <v>1500</v>
      </c>
      <c r="J26" s="24">
        <f t="shared" si="4"/>
        <v>1562.5</v>
      </c>
      <c r="K26" s="33">
        <f t="shared" si="5"/>
        <v>1625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1312.5</v>
      </c>
      <c r="G27" s="24">
        <f t="shared" si="1"/>
        <v>1375</v>
      </c>
      <c r="H27" s="24">
        <f t="shared" si="2"/>
        <v>1437.5</v>
      </c>
      <c r="I27" s="24">
        <f t="shared" si="3"/>
        <v>1500</v>
      </c>
      <c r="J27" s="24">
        <f t="shared" si="4"/>
        <v>1562.5</v>
      </c>
      <c r="K27" s="33">
        <f t="shared" si="5"/>
        <v>1625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1100</v>
      </c>
      <c r="F28" s="24">
        <f t="shared" si="0"/>
        <v>1155</v>
      </c>
      <c r="G28" s="24">
        <f t="shared" si="1"/>
        <v>1210</v>
      </c>
      <c r="H28" s="24">
        <f t="shared" si="2"/>
        <v>1265</v>
      </c>
      <c r="I28" s="24">
        <f t="shared" si="3"/>
        <v>1320</v>
      </c>
      <c r="J28" s="24">
        <f t="shared" si="4"/>
        <v>1375</v>
      </c>
      <c r="K28" s="33">
        <f t="shared" si="5"/>
        <v>1430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1312.5</v>
      </c>
      <c r="G29" s="24">
        <f t="shared" si="1"/>
        <v>1375</v>
      </c>
      <c r="H29" s="24">
        <f t="shared" si="2"/>
        <v>1437.5</v>
      </c>
      <c r="I29" s="24">
        <f t="shared" si="3"/>
        <v>1500</v>
      </c>
      <c r="J29" s="24">
        <f t="shared" si="4"/>
        <v>1562.5</v>
      </c>
      <c r="K29" s="33">
        <f t="shared" si="5"/>
        <v>1625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1100</v>
      </c>
      <c r="F30" s="24">
        <f t="shared" si="0"/>
        <v>1155</v>
      </c>
      <c r="G30" s="24">
        <f t="shared" si="1"/>
        <v>1210</v>
      </c>
      <c r="H30" s="24">
        <f t="shared" si="2"/>
        <v>1265</v>
      </c>
      <c r="I30" s="24">
        <f t="shared" si="3"/>
        <v>1320</v>
      </c>
      <c r="J30" s="24">
        <f t="shared" si="4"/>
        <v>1375</v>
      </c>
      <c r="K30" s="33">
        <f t="shared" si="5"/>
        <v>1430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34">
        <f t="shared" si="0"/>
        <v>1312.5</v>
      </c>
      <c r="G31" s="34">
        <f t="shared" si="1"/>
        <v>1375</v>
      </c>
      <c r="H31" s="34">
        <f t="shared" si="2"/>
        <v>1437.5</v>
      </c>
      <c r="I31" s="34">
        <f t="shared" si="3"/>
        <v>1500</v>
      </c>
      <c r="J31" s="34">
        <f t="shared" si="4"/>
        <v>1562.5</v>
      </c>
      <c r="K31" s="35">
        <f t="shared" si="5"/>
        <v>1625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17" t="s">
        <v>173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0" t="s">
        <v>113</v>
      </c>
      <c r="G39" s="131"/>
      <c r="H39" s="131"/>
      <c r="I39" s="131"/>
      <c r="J39" s="131"/>
      <c r="K39" s="132"/>
    </row>
    <row r="40" spans="1:16" ht="20.25" customHeight="1" thickBot="1">
      <c r="A40" s="125"/>
      <c r="B40" s="127"/>
      <c r="C40" s="129"/>
      <c r="D40" s="129"/>
      <c r="E40" s="86" t="s">
        <v>0</v>
      </c>
      <c r="F40" s="86" t="s">
        <v>1</v>
      </c>
      <c r="G40" s="86" t="s">
        <v>2</v>
      </c>
      <c r="H40" s="86" t="s">
        <v>3</v>
      </c>
      <c r="I40" s="86" t="s">
        <v>4</v>
      </c>
      <c r="J40" s="86" t="s">
        <v>5</v>
      </c>
      <c r="K40" s="87" t="s">
        <v>6</v>
      </c>
    </row>
    <row r="41" spans="1:16" ht="20.25" customHeight="1">
      <c r="A41" s="27" t="s">
        <v>61</v>
      </c>
      <c r="B41" s="88" t="s">
        <v>10</v>
      </c>
      <c r="C41" s="95" t="s">
        <v>148</v>
      </c>
      <c r="D41" s="29" t="s">
        <v>121</v>
      </c>
      <c r="E41" s="30">
        <v>1630</v>
      </c>
      <c r="F41" s="30">
        <f t="shared" si="0"/>
        <v>1711.5</v>
      </c>
      <c r="G41" s="30">
        <f t="shared" si="1"/>
        <v>1793</v>
      </c>
      <c r="H41" s="30">
        <f t="shared" si="2"/>
        <v>1874.5</v>
      </c>
      <c r="I41" s="30">
        <f t="shared" si="3"/>
        <v>1956</v>
      </c>
      <c r="J41" s="30">
        <f t="shared" si="4"/>
        <v>2037.5</v>
      </c>
      <c r="K41" s="31">
        <f t="shared" si="5"/>
        <v>2119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si="0"/>
        <v>1711.5</v>
      </c>
      <c r="G42" s="24">
        <f t="shared" si="1"/>
        <v>1793</v>
      </c>
      <c r="H42" s="24">
        <f t="shared" si="2"/>
        <v>1874.5</v>
      </c>
      <c r="I42" s="24">
        <f t="shared" si="3"/>
        <v>1956</v>
      </c>
      <c r="J42" s="24">
        <f t="shared" si="4"/>
        <v>2037.5</v>
      </c>
      <c r="K42" s="33">
        <f t="shared" si="5"/>
        <v>2119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174</v>
      </c>
      <c r="E43" s="66">
        <v>1700</v>
      </c>
      <c r="F43" s="24">
        <f t="shared" si="0"/>
        <v>1785</v>
      </c>
      <c r="G43" s="24">
        <f t="shared" si="1"/>
        <v>1870</v>
      </c>
      <c r="H43" s="24">
        <f t="shared" si="2"/>
        <v>1955</v>
      </c>
      <c r="I43" s="24">
        <f t="shared" si="3"/>
        <v>2040</v>
      </c>
      <c r="J43" s="24">
        <f t="shared" si="4"/>
        <v>2125</v>
      </c>
      <c r="K43" s="33">
        <f t="shared" si="5"/>
        <v>2210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0"/>
        <v>2100</v>
      </c>
      <c r="G44" s="24">
        <f t="shared" si="1"/>
        <v>2200</v>
      </c>
      <c r="H44" s="24">
        <f t="shared" si="2"/>
        <v>2300</v>
      </c>
      <c r="I44" s="24">
        <f t="shared" si="3"/>
        <v>2400</v>
      </c>
      <c r="J44" s="24">
        <f t="shared" si="4"/>
        <v>2500</v>
      </c>
      <c r="K44" s="33">
        <f t="shared" si="5"/>
        <v>2600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0"/>
        <v>2100</v>
      </c>
      <c r="G45" s="24">
        <f t="shared" si="1"/>
        <v>2200</v>
      </c>
      <c r="H45" s="24">
        <f t="shared" si="2"/>
        <v>2300</v>
      </c>
      <c r="I45" s="24">
        <f t="shared" si="3"/>
        <v>2400</v>
      </c>
      <c r="J45" s="24">
        <f t="shared" si="4"/>
        <v>2500</v>
      </c>
      <c r="K45" s="33">
        <f t="shared" si="5"/>
        <v>2600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0"/>
        <v>2100</v>
      </c>
      <c r="G46" s="24">
        <f t="shared" si="1"/>
        <v>2200</v>
      </c>
      <c r="H46" s="24">
        <f t="shared" si="2"/>
        <v>2300</v>
      </c>
      <c r="I46" s="24">
        <f t="shared" si="3"/>
        <v>2400</v>
      </c>
      <c r="J46" s="24">
        <f t="shared" si="4"/>
        <v>2500</v>
      </c>
      <c r="K46" s="33">
        <f t="shared" si="5"/>
        <v>2600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0"/>
        <v>2100</v>
      </c>
      <c r="G47" s="24">
        <f t="shared" si="1"/>
        <v>2200</v>
      </c>
      <c r="H47" s="24">
        <f t="shared" si="2"/>
        <v>2300</v>
      </c>
      <c r="I47" s="24">
        <f t="shared" si="3"/>
        <v>2400</v>
      </c>
      <c r="J47" s="24">
        <f t="shared" si="4"/>
        <v>2500</v>
      </c>
      <c r="K47" s="33">
        <f t="shared" si="5"/>
        <v>2600</v>
      </c>
    </row>
    <row r="48" spans="1:16" ht="20.25" customHeight="1">
      <c r="A48" s="32" t="s">
        <v>68</v>
      </c>
      <c r="B48" s="4" t="s">
        <v>25</v>
      </c>
      <c r="C48" s="90" t="s">
        <v>144</v>
      </c>
      <c r="D48" s="19" t="s">
        <v>121</v>
      </c>
      <c r="E48" s="66">
        <v>1630</v>
      </c>
      <c r="F48" s="24">
        <f t="shared" si="0"/>
        <v>1711.5</v>
      </c>
      <c r="G48" s="24">
        <f t="shared" si="1"/>
        <v>1793</v>
      </c>
      <c r="H48" s="24">
        <f t="shared" si="2"/>
        <v>1874.5</v>
      </c>
      <c r="I48" s="24">
        <f t="shared" si="3"/>
        <v>1956</v>
      </c>
      <c r="J48" s="24">
        <f t="shared" si="4"/>
        <v>2037.5</v>
      </c>
      <c r="K48" s="33">
        <f t="shared" si="5"/>
        <v>2119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0"/>
        <v>1711.5</v>
      </c>
      <c r="G49" s="24">
        <f t="shared" si="1"/>
        <v>1793</v>
      </c>
      <c r="H49" s="24">
        <f t="shared" si="2"/>
        <v>1874.5</v>
      </c>
      <c r="I49" s="24">
        <f t="shared" si="3"/>
        <v>1956</v>
      </c>
      <c r="J49" s="24">
        <f t="shared" si="4"/>
        <v>2037.5</v>
      </c>
      <c r="K49" s="33">
        <f t="shared" si="5"/>
        <v>2119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0"/>
        <v>3143.7</v>
      </c>
      <c r="G50" s="24">
        <f t="shared" si="1"/>
        <v>3293.4</v>
      </c>
      <c r="H50" s="24">
        <f t="shared" si="2"/>
        <v>3443.1</v>
      </c>
      <c r="I50" s="24">
        <f t="shared" si="3"/>
        <v>3592.8</v>
      </c>
      <c r="J50" s="24">
        <f t="shared" si="4"/>
        <v>3742.5</v>
      </c>
      <c r="K50" s="33">
        <f t="shared" si="5"/>
        <v>3892.2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0"/>
        <v>3143.7</v>
      </c>
      <c r="G51" s="24">
        <f t="shared" si="1"/>
        <v>3293.4</v>
      </c>
      <c r="H51" s="24">
        <f t="shared" si="2"/>
        <v>3443.1</v>
      </c>
      <c r="I51" s="24">
        <f t="shared" si="3"/>
        <v>3592.8</v>
      </c>
      <c r="J51" s="24">
        <f t="shared" si="4"/>
        <v>3742.5</v>
      </c>
      <c r="K51" s="33">
        <f t="shared" si="5"/>
        <v>3892.2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0"/>
        <v>3143.7</v>
      </c>
      <c r="G52" s="24">
        <f t="shared" si="1"/>
        <v>3293.4</v>
      </c>
      <c r="H52" s="24">
        <f t="shared" si="2"/>
        <v>3443.1</v>
      </c>
      <c r="I52" s="24">
        <f t="shared" si="3"/>
        <v>3592.8</v>
      </c>
      <c r="J52" s="24">
        <f t="shared" si="4"/>
        <v>3742.5</v>
      </c>
      <c r="K52" s="33">
        <f t="shared" si="5"/>
        <v>3892.2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0"/>
        <v>1890</v>
      </c>
      <c r="G53" s="24">
        <f t="shared" si="1"/>
        <v>1980</v>
      </c>
      <c r="H53" s="24">
        <f t="shared" si="2"/>
        <v>2070</v>
      </c>
      <c r="I53" s="24">
        <f t="shared" si="3"/>
        <v>2160</v>
      </c>
      <c r="J53" s="24">
        <f t="shared" si="4"/>
        <v>2250</v>
      </c>
      <c r="K53" s="33">
        <f t="shared" si="5"/>
        <v>2340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0"/>
        <v>7350</v>
      </c>
      <c r="G54" s="24">
        <f t="shared" si="1"/>
        <v>7700</v>
      </c>
      <c r="H54" s="24">
        <f t="shared" si="2"/>
        <v>8050</v>
      </c>
      <c r="I54" s="24">
        <f t="shared" si="3"/>
        <v>8400</v>
      </c>
      <c r="J54" s="24">
        <f t="shared" si="4"/>
        <v>8750</v>
      </c>
      <c r="K54" s="33">
        <f t="shared" si="5"/>
        <v>9100</v>
      </c>
      <c r="M54" s="57"/>
      <c r="N54" s="57"/>
      <c r="O54" s="57"/>
      <c r="P54" s="58"/>
    </row>
    <row r="55" spans="1:16" ht="20.25" customHeight="1">
      <c r="A55" s="32" t="s">
        <v>118</v>
      </c>
      <c r="B55" s="4" t="s">
        <v>9</v>
      </c>
      <c r="C55" s="90" t="s">
        <v>144</v>
      </c>
      <c r="D55" s="19" t="s">
        <v>121</v>
      </c>
      <c r="E55" s="66">
        <v>1630</v>
      </c>
      <c r="F55" s="24">
        <f t="shared" si="0"/>
        <v>1711.5</v>
      </c>
      <c r="G55" s="24">
        <f t="shared" si="1"/>
        <v>1793</v>
      </c>
      <c r="H55" s="24">
        <f t="shared" si="2"/>
        <v>1874.5</v>
      </c>
      <c r="I55" s="24">
        <f t="shared" si="3"/>
        <v>1956</v>
      </c>
      <c r="J55" s="24">
        <f t="shared" si="4"/>
        <v>2037.5</v>
      </c>
      <c r="K55" s="33">
        <f t="shared" si="5"/>
        <v>2119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0"/>
        <v>2100</v>
      </c>
      <c r="G56" s="24">
        <f t="shared" si="1"/>
        <v>2200</v>
      </c>
      <c r="H56" s="24">
        <f t="shared" si="2"/>
        <v>2300</v>
      </c>
      <c r="I56" s="24">
        <f t="shared" si="3"/>
        <v>2400</v>
      </c>
      <c r="J56" s="24">
        <f t="shared" si="4"/>
        <v>2500</v>
      </c>
      <c r="K56" s="33">
        <f t="shared" si="5"/>
        <v>2600</v>
      </c>
    </row>
    <row r="57" spans="1:16" ht="20.25" customHeight="1">
      <c r="A57" s="32" t="s">
        <v>77</v>
      </c>
      <c r="B57" s="4" t="s">
        <v>116</v>
      </c>
      <c r="C57" s="90" t="s">
        <v>148</v>
      </c>
      <c r="D57" s="19" t="s">
        <v>121</v>
      </c>
      <c r="E57" s="66">
        <v>1630</v>
      </c>
      <c r="F57" s="24">
        <f t="shared" si="0"/>
        <v>1711.5</v>
      </c>
      <c r="G57" s="24">
        <f t="shared" si="1"/>
        <v>1793</v>
      </c>
      <c r="H57" s="24">
        <f t="shared" si="2"/>
        <v>1874.5</v>
      </c>
      <c r="I57" s="24">
        <f t="shared" si="3"/>
        <v>1956</v>
      </c>
      <c r="J57" s="24">
        <f t="shared" si="4"/>
        <v>2037.5</v>
      </c>
      <c r="K57" s="33">
        <f t="shared" si="5"/>
        <v>2119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34">
        <f t="shared" si="0"/>
        <v>2100</v>
      </c>
      <c r="G58" s="34">
        <f t="shared" si="1"/>
        <v>2200</v>
      </c>
      <c r="H58" s="34">
        <f t="shared" si="2"/>
        <v>2300</v>
      </c>
      <c r="I58" s="34">
        <f t="shared" si="3"/>
        <v>2400</v>
      </c>
      <c r="J58" s="34">
        <f t="shared" si="4"/>
        <v>2500</v>
      </c>
      <c r="K58" s="35">
        <f t="shared" si="5"/>
        <v>2600</v>
      </c>
    </row>
  </sheetData>
  <mergeCells count="14">
    <mergeCell ref="A7:K7"/>
    <mergeCell ref="A8:K9"/>
    <mergeCell ref="A10:A11"/>
    <mergeCell ref="B10:B11"/>
    <mergeCell ref="C10:C11"/>
    <mergeCell ref="D10:D11"/>
    <mergeCell ref="F10:K10"/>
    <mergeCell ref="A36:K36"/>
    <mergeCell ref="A37:K38"/>
    <mergeCell ref="A39:A40"/>
    <mergeCell ref="B39:B40"/>
    <mergeCell ref="C39:C40"/>
    <mergeCell ref="D39:D40"/>
    <mergeCell ref="F39:K39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7:P58"/>
  <sheetViews>
    <sheetView showGridLines="0" showRowColHeaders="0" topLeftCell="A28" zoomScaleNormal="100" workbookViewId="0">
      <selection activeCell="M43" sqref="M43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10" width="10" customWidth="1"/>
    <col min="11" max="11" width="10.25" customWidth="1"/>
    <col min="12" max="12" width="6.25" customWidth="1"/>
    <col min="16" max="16" width="10.125" customWidth="1"/>
  </cols>
  <sheetData>
    <row r="7" spans="1:11" ht="20.25" customHeight="1" thickBot="1">
      <c r="A7" s="117" t="s">
        <v>173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0" t="s">
        <v>113</v>
      </c>
      <c r="G10" s="131"/>
      <c r="H10" s="131"/>
      <c r="I10" s="131"/>
      <c r="J10" s="131"/>
      <c r="K10" s="132"/>
    </row>
    <row r="11" spans="1:11" ht="17.25" customHeight="1" thickBot="1">
      <c r="A11" s="125"/>
      <c r="B11" s="127"/>
      <c r="C11" s="129"/>
      <c r="D11" s="129"/>
      <c r="E11" s="86" t="s">
        <v>0</v>
      </c>
      <c r="F11" s="86" t="s">
        <v>1</v>
      </c>
      <c r="G11" s="86" t="s">
        <v>2</v>
      </c>
      <c r="H11" s="86" t="s">
        <v>3</v>
      </c>
      <c r="I11" s="86" t="s">
        <v>4</v>
      </c>
      <c r="J11" s="86" t="s">
        <v>5</v>
      </c>
      <c r="K11" s="87" t="s">
        <v>6</v>
      </c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30">
        <v>998</v>
      </c>
      <c r="F12" s="30">
        <f>(E12*5%)+E12</f>
        <v>1047.9000000000001</v>
      </c>
      <c r="G12" s="30">
        <f>(E12*10%)+E12</f>
        <v>1097.8</v>
      </c>
      <c r="H12" s="30">
        <f>(E12*15%)+E12</f>
        <v>1147.7</v>
      </c>
      <c r="I12" s="30">
        <f>(E12*20%)+E12</f>
        <v>1197.5999999999999</v>
      </c>
      <c r="J12" s="30">
        <f>(E12*25%)+E12</f>
        <v>1247.5</v>
      </c>
      <c r="K12" s="31">
        <f>(E12*30%)+E12</f>
        <v>1297.4000000000001</v>
      </c>
    </row>
    <row r="13" spans="1:11" ht="20.25" customHeight="1">
      <c r="A13" s="32" t="s">
        <v>42</v>
      </c>
      <c r="B13" s="4" t="s">
        <v>29</v>
      </c>
      <c r="C13" s="90">
        <v>87</v>
      </c>
      <c r="D13" s="19" t="s">
        <v>121</v>
      </c>
      <c r="E13" s="66">
        <v>998</v>
      </c>
      <c r="F13" s="24">
        <f t="shared" ref="F13:F58" si="0">(E13*5%)+E13</f>
        <v>1047.9000000000001</v>
      </c>
      <c r="G13" s="24">
        <f t="shared" ref="G13:G58" si="1">(E13*10%)+E13</f>
        <v>1097.8</v>
      </c>
      <c r="H13" s="24">
        <f t="shared" ref="H13:H58" si="2">(E13*15%)+E13</f>
        <v>1147.7</v>
      </c>
      <c r="I13" s="24">
        <f t="shared" ref="I13:I58" si="3">(E13*20%)+E13</f>
        <v>1197.5999999999999</v>
      </c>
      <c r="J13" s="24">
        <f t="shared" ref="J13:J58" si="4">(E13*25%)+E13</f>
        <v>1247.5</v>
      </c>
      <c r="K13" s="33">
        <f t="shared" ref="K13:K58" si="5">(E13*30%)+E13</f>
        <v>1297.4000000000001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9" t="s">
        <v>121</v>
      </c>
      <c r="E14" s="66">
        <v>1200</v>
      </c>
      <c r="F14" s="24">
        <f t="shared" si="0"/>
        <v>1260</v>
      </c>
      <c r="G14" s="24">
        <f t="shared" si="1"/>
        <v>1320</v>
      </c>
      <c r="H14" s="24">
        <f t="shared" si="2"/>
        <v>1380</v>
      </c>
      <c r="I14" s="24">
        <f t="shared" si="3"/>
        <v>1440</v>
      </c>
      <c r="J14" s="24">
        <f t="shared" si="4"/>
        <v>1500</v>
      </c>
      <c r="K14" s="33">
        <f t="shared" si="5"/>
        <v>1560</v>
      </c>
    </row>
    <row r="15" spans="1:11" ht="20.25" customHeight="1">
      <c r="A15" s="32" t="s">
        <v>44</v>
      </c>
      <c r="B15" s="4" t="s">
        <v>24</v>
      </c>
      <c r="C15" s="90">
        <v>20</v>
      </c>
      <c r="D15" s="19" t="s">
        <v>121</v>
      </c>
      <c r="E15" s="66">
        <v>998</v>
      </c>
      <c r="F15" s="24">
        <f t="shared" si="0"/>
        <v>1047.9000000000001</v>
      </c>
      <c r="G15" s="24">
        <f t="shared" si="1"/>
        <v>1097.8</v>
      </c>
      <c r="H15" s="24">
        <f t="shared" si="2"/>
        <v>1147.7</v>
      </c>
      <c r="I15" s="24">
        <f t="shared" si="3"/>
        <v>1197.5999999999999</v>
      </c>
      <c r="J15" s="24">
        <f t="shared" si="4"/>
        <v>1247.5</v>
      </c>
      <c r="K15" s="33">
        <f t="shared" si="5"/>
        <v>1297.4000000000001</v>
      </c>
    </row>
    <row r="16" spans="1:11" ht="20.25" customHeight="1">
      <c r="A16" s="32" t="s">
        <v>45</v>
      </c>
      <c r="B16" s="4" t="s">
        <v>14</v>
      </c>
      <c r="C16" s="90">
        <v>16</v>
      </c>
      <c r="D16" s="19" t="s">
        <v>121</v>
      </c>
      <c r="E16" s="66">
        <v>1070</v>
      </c>
      <c r="F16" s="24">
        <f t="shared" si="0"/>
        <v>1123.5</v>
      </c>
      <c r="G16" s="24">
        <f t="shared" si="1"/>
        <v>1177</v>
      </c>
      <c r="H16" s="24">
        <f t="shared" si="2"/>
        <v>1230.5</v>
      </c>
      <c r="I16" s="24">
        <f t="shared" si="3"/>
        <v>1284</v>
      </c>
      <c r="J16" s="24">
        <f t="shared" si="4"/>
        <v>1337.5</v>
      </c>
      <c r="K16" s="33">
        <f t="shared" si="5"/>
        <v>1391</v>
      </c>
    </row>
    <row r="17" spans="1:11" ht="20.25" customHeight="1">
      <c r="A17" s="32" t="s">
        <v>46</v>
      </c>
      <c r="B17" s="4" t="s">
        <v>15</v>
      </c>
      <c r="C17" s="90">
        <v>10</v>
      </c>
      <c r="D17" s="19" t="s">
        <v>121</v>
      </c>
      <c r="E17" s="66">
        <v>1200</v>
      </c>
      <c r="F17" s="24">
        <f t="shared" si="0"/>
        <v>1260</v>
      </c>
      <c r="G17" s="24">
        <f t="shared" si="1"/>
        <v>1320</v>
      </c>
      <c r="H17" s="24">
        <f t="shared" si="2"/>
        <v>1380</v>
      </c>
      <c r="I17" s="24">
        <f t="shared" si="3"/>
        <v>1440</v>
      </c>
      <c r="J17" s="24">
        <f t="shared" si="4"/>
        <v>1500</v>
      </c>
      <c r="K17" s="33">
        <f t="shared" si="5"/>
        <v>1560</v>
      </c>
    </row>
    <row r="18" spans="1:11" ht="20.25" customHeight="1">
      <c r="A18" s="32" t="s">
        <v>47</v>
      </c>
      <c r="B18" s="4" t="s">
        <v>16</v>
      </c>
      <c r="C18" s="90">
        <v>13</v>
      </c>
      <c r="D18" s="19" t="s">
        <v>121</v>
      </c>
      <c r="E18" s="66">
        <v>1200</v>
      </c>
      <c r="F18" s="24">
        <f t="shared" si="0"/>
        <v>1260</v>
      </c>
      <c r="G18" s="24">
        <f t="shared" si="1"/>
        <v>1320</v>
      </c>
      <c r="H18" s="24">
        <f t="shared" si="2"/>
        <v>1380</v>
      </c>
      <c r="I18" s="24">
        <f t="shared" si="3"/>
        <v>1440</v>
      </c>
      <c r="J18" s="24">
        <f t="shared" si="4"/>
        <v>1500</v>
      </c>
      <c r="K18" s="33">
        <f t="shared" si="5"/>
        <v>1560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9" t="s">
        <v>121</v>
      </c>
      <c r="E19" s="66">
        <v>1500</v>
      </c>
      <c r="F19" s="24">
        <f t="shared" si="0"/>
        <v>1575</v>
      </c>
      <c r="G19" s="24">
        <f t="shared" si="1"/>
        <v>1650</v>
      </c>
      <c r="H19" s="24">
        <f t="shared" si="2"/>
        <v>1725</v>
      </c>
      <c r="I19" s="24">
        <f t="shared" si="3"/>
        <v>1800</v>
      </c>
      <c r="J19" s="24">
        <f t="shared" si="4"/>
        <v>1875</v>
      </c>
      <c r="K19" s="33">
        <f t="shared" si="5"/>
        <v>1950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9" t="s">
        <v>121</v>
      </c>
      <c r="E20" s="66">
        <v>998</v>
      </c>
      <c r="F20" s="24">
        <f t="shared" si="0"/>
        <v>1047.9000000000001</v>
      </c>
      <c r="G20" s="24">
        <f t="shared" si="1"/>
        <v>1097.8</v>
      </c>
      <c r="H20" s="24">
        <f t="shared" si="2"/>
        <v>1147.7</v>
      </c>
      <c r="I20" s="24">
        <f t="shared" si="3"/>
        <v>1197.5999999999999</v>
      </c>
      <c r="J20" s="24">
        <f t="shared" si="4"/>
        <v>1247.5</v>
      </c>
      <c r="K20" s="33">
        <f t="shared" si="5"/>
        <v>1297.4000000000001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80">
        <v>1250</v>
      </c>
      <c r="F21" s="24">
        <f t="shared" si="0"/>
        <v>1312.5</v>
      </c>
      <c r="G21" s="24">
        <f t="shared" si="1"/>
        <v>1375</v>
      </c>
      <c r="H21" s="24">
        <f t="shared" si="2"/>
        <v>1437.5</v>
      </c>
      <c r="I21" s="24">
        <f t="shared" si="3"/>
        <v>1500</v>
      </c>
      <c r="J21" s="24">
        <f t="shared" si="4"/>
        <v>1562.5</v>
      </c>
      <c r="K21" s="33">
        <f t="shared" si="5"/>
        <v>1625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1250</v>
      </c>
      <c r="F22" s="24">
        <f t="shared" si="0"/>
        <v>1312.5</v>
      </c>
      <c r="G22" s="24">
        <f t="shared" si="1"/>
        <v>1375</v>
      </c>
      <c r="H22" s="24">
        <f t="shared" si="2"/>
        <v>1437.5</v>
      </c>
      <c r="I22" s="24">
        <f t="shared" si="3"/>
        <v>1500</v>
      </c>
      <c r="J22" s="24">
        <f t="shared" si="4"/>
        <v>1562.5</v>
      </c>
      <c r="K22" s="33">
        <f t="shared" si="5"/>
        <v>1625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998</v>
      </c>
      <c r="F23" s="24">
        <f t="shared" si="0"/>
        <v>1047.9000000000001</v>
      </c>
      <c r="G23" s="24">
        <f t="shared" si="1"/>
        <v>1097.8</v>
      </c>
      <c r="H23" s="24">
        <f t="shared" si="2"/>
        <v>1147.7</v>
      </c>
      <c r="I23" s="24">
        <f t="shared" si="3"/>
        <v>1197.5999999999999</v>
      </c>
      <c r="J23" s="24">
        <f t="shared" si="4"/>
        <v>1247.5</v>
      </c>
      <c r="K23" s="33">
        <f t="shared" si="5"/>
        <v>1297.4000000000001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998</v>
      </c>
      <c r="F24" s="24">
        <f t="shared" si="0"/>
        <v>1047.9000000000001</v>
      </c>
      <c r="G24" s="24">
        <f t="shared" si="1"/>
        <v>1097.8</v>
      </c>
      <c r="H24" s="24">
        <f t="shared" si="2"/>
        <v>1147.7</v>
      </c>
      <c r="I24" s="24">
        <f t="shared" si="3"/>
        <v>1197.5999999999999</v>
      </c>
      <c r="J24" s="24">
        <f t="shared" si="4"/>
        <v>1247.5</v>
      </c>
      <c r="K24" s="33">
        <f t="shared" si="5"/>
        <v>1297.4000000000001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1306.1685</v>
      </c>
      <c r="G25" s="24">
        <f t="shared" si="1"/>
        <v>1368.367</v>
      </c>
      <c r="H25" s="24">
        <f t="shared" si="2"/>
        <v>1430.5654999999999</v>
      </c>
      <c r="I25" s="24">
        <f t="shared" si="3"/>
        <v>1492.7640000000001</v>
      </c>
      <c r="J25" s="24">
        <f t="shared" si="4"/>
        <v>1554.9625000000001</v>
      </c>
      <c r="K25" s="33">
        <f t="shared" si="5"/>
        <v>1617.1610000000001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1312.5</v>
      </c>
      <c r="G26" s="24">
        <f t="shared" si="1"/>
        <v>1375</v>
      </c>
      <c r="H26" s="24">
        <f t="shared" si="2"/>
        <v>1437.5</v>
      </c>
      <c r="I26" s="24">
        <f t="shared" si="3"/>
        <v>1500</v>
      </c>
      <c r="J26" s="24">
        <f t="shared" si="4"/>
        <v>1562.5</v>
      </c>
      <c r="K26" s="33">
        <f t="shared" si="5"/>
        <v>1625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1312.5</v>
      </c>
      <c r="G27" s="24">
        <f t="shared" si="1"/>
        <v>1375</v>
      </c>
      <c r="H27" s="24">
        <f t="shared" si="2"/>
        <v>1437.5</v>
      </c>
      <c r="I27" s="24">
        <f t="shared" si="3"/>
        <v>1500</v>
      </c>
      <c r="J27" s="24">
        <f t="shared" si="4"/>
        <v>1562.5</v>
      </c>
      <c r="K27" s="33">
        <f t="shared" si="5"/>
        <v>1625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998</v>
      </c>
      <c r="F28" s="24">
        <f t="shared" si="0"/>
        <v>1047.9000000000001</v>
      </c>
      <c r="G28" s="24">
        <f t="shared" si="1"/>
        <v>1097.8</v>
      </c>
      <c r="H28" s="24">
        <f t="shared" si="2"/>
        <v>1147.7</v>
      </c>
      <c r="I28" s="24">
        <f t="shared" si="3"/>
        <v>1197.5999999999999</v>
      </c>
      <c r="J28" s="24">
        <f t="shared" si="4"/>
        <v>1247.5</v>
      </c>
      <c r="K28" s="33">
        <f t="shared" si="5"/>
        <v>1297.4000000000001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1312.5</v>
      </c>
      <c r="G29" s="24">
        <f t="shared" si="1"/>
        <v>1375</v>
      </c>
      <c r="H29" s="24">
        <f t="shared" si="2"/>
        <v>1437.5</v>
      </c>
      <c r="I29" s="24">
        <f t="shared" si="3"/>
        <v>1500</v>
      </c>
      <c r="J29" s="24">
        <f t="shared" si="4"/>
        <v>1562.5</v>
      </c>
      <c r="K29" s="33">
        <f t="shared" si="5"/>
        <v>1625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998</v>
      </c>
      <c r="F30" s="24">
        <f t="shared" si="0"/>
        <v>1047.9000000000001</v>
      </c>
      <c r="G30" s="24">
        <f t="shared" si="1"/>
        <v>1097.8</v>
      </c>
      <c r="H30" s="24">
        <f t="shared" si="2"/>
        <v>1147.7</v>
      </c>
      <c r="I30" s="24">
        <f t="shared" si="3"/>
        <v>1197.5999999999999</v>
      </c>
      <c r="J30" s="24">
        <f t="shared" si="4"/>
        <v>1247.5</v>
      </c>
      <c r="K30" s="33">
        <f t="shared" si="5"/>
        <v>1297.4000000000001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34">
        <f t="shared" si="0"/>
        <v>1312.5</v>
      </c>
      <c r="G31" s="34">
        <f t="shared" si="1"/>
        <v>1375</v>
      </c>
      <c r="H31" s="34">
        <f t="shared" si="2"/>
        <v>1437.5</v>
      </c>
      <c r="I31" s="34">
        <f t="shared" si="3"/>
        <v>1500</v>
      </c>
      <c r="J31" s="34">
        <f t="shared" si="4"/>
        <v>1562.5</v>
      </c>
      <c r="K31" s="35">
        <f t="shared" si="5"/>
        <v>1625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17" t="s">
        <v>173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0" t="s">
        <v>113</v>
      </c>
      <c r="G39" s="131"/>
      <c r="H39" s="131"/>
      <c r="I39" s="131"/>
      <c r="J39" s="131"/>
      <c r="K39" s="132"/>
    </row>
    <row r="40" spans="1:16" ht="20.25" customHeight="1" thickBot="1">
      <c r="A40" s="125"/>
      <c r="B40" s="127"/>
      <c r="C40" s="129"/>
      <c r="D40" s="129"/>
      <c r="E40" s="86" t="s">
        <v>0</v>
      </c>
      <c r="F40" s="86" t="s">
        <v>1</v>
      </c>
      <c r="G40" s="86" t="s">
        <v>2</v>
      </c>
      <c r="H40" s="86" t="s">
        <v>3</v>
      </c>
      <c r="I40" s="86" t="s">
        <v>4</v>
      </c>
      <c r="J40" s="86" t="s">
        <v>5</v>
      </c>
      <c r="K40" s="87" t="s">
        <v>6</v>
      </c>
    </row>
    <row r="41" spans="1:16" ht="20.25" customHeight="1">
      <c r="A41" s="27" t="s">
        <v>61</v>
      </c>
      <c r="B41" s="88" t="s">
        <v>10</v>
      </c>
      <c r="C41" s="95" t="s">
        <v>148</v>
      </c>
      <c r="D41" s="29" t="s">
        <v>121</v>
      </c>
      <c r="E41" s="30">
        <v>1630</v>
      </c>
      <c r="F41" s="30">
        <f t="shared" si="0"/>
        <v>1711.5</v>
      </c>
      <c r="G41" s="30">
        <f t="shared" si="1"/>
        <v>1793</v>
      </c>
      <c r="H41" s="30">
        <f t="shared" si="2"/>
        <v>1874.5</v>
      </c>
      <c r="I41" s="30">
        <f t="shared" si="3"/>
        <v>1956</v>
      </c>
      <c r="J41" s="30">
        <f t="shared" si="4"/>
        <v>2037.5</v>
      </c>
      <c r="K41" s="31">
        <f t="shared" si="5"/>
        <v>2119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si="0"/>
        <v>1711.5</v>
      </c>
      <c r="G42" s="24">
        <f t="shared" si="1"/>
        <v>1793</v>
      </c>
      <c r="H42" s="24">
        <f t="shared" si="2"/>
        <v>1874.5</v>
      </c>
      <c r="I42" s="24">
        <f t="shared" si="3"/>
        <v>1956</v>
      </c>
      <c r="J42" s="24">
        <f t="shared" si="4"/>
        <v>2037.5</v>
      </c>
      <c r="K42" s="33">
        <f t="shared" si="5"/>
        <v>2119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121</v>
      </c>
      <c r="E43" s="66">
        <v>1630</v>
      </c>
      <c r="F43" s="24">
        <f t="shared" si="0"/>
        <v>1711.5</v>
      </c>
      <c r="G43" s="24">
        <f t="shared" si="1"/>
        <v>1793</v>
      </c>
      <c r="H43" s="24">
        <f t="shared" si="2"/>
        <v>1874.5</v>
      </c>
      <c r="I43" s="24">
        <f t="shared" si="3"/>
        <v>1956</v>
      </c>
      <c r="J43" s="24">
        <f t="shared" si="4"/>
        <v>2037.5</v>
      </c>
      <c r="K43" s="33">
        <f t="shared" si="5"/>
        <v>2119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0"/>
        <v>2100</v>
      </c>
      <c r="G44" s="24">
        <f t="shared" si="1"/>
        <v>2200</v>
      </c>
      <c r="H44" s="24">
        <f t="shared" si="2"/>
        <v>2300</v>
      </c>
      <c r="I44" s="24">
        <f t="shared" si="3"/>
        <v>2400</v>
      </c>
      <c r="J44" s="24">
        <f t="shared" si="4"/>
        <v>2500</v>
      </c>
      <c r="K44" s="33">
        <f t="shared" si="5"/>
        <v>2600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0"/>
        <v>2100</v>
      </c>
      <c r="G45" s="24">
        <f t="shared" si="1"/>
        <v>2200</v>
      </c>
      <c r="H45" s="24">
        <f t="shared" si="2"/>
        <v>2300</v>
      </c>
      <c r="I45" s="24">
        <f t="shared" si="3"/>
        <v>2400</v>
      </c>
      <c r="J45" s="24">
        <f t="shared" si="4"/>
        <v>2500</v>
      </c>
      <c r="K45" s="33">
        <f t="shared" si="5"/>
        <v>2600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0"/>
        <v>2100</v>
      </c>
      <c r="G46" s="24">
        <f t="shared" si="1"/>
        <v>2200</v>
      </c>
      <c r="H46" s="24">
        <f t="shared" si="2"/>
        <v>2300</v>
      </c>
      <c r="I46" s="24">
        <f t="shared" si="3"/>
        <v>2400</v>
      </c>
      <c r="J46" s="24">
        <f t="shared" si="4"/>
        <v>2500</v>
      </c>
      <c r="K46" s="33">
        <f t="shared" si="5"/>
        <v>2600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0"/>
        <v>2100</v>
      </c>
      <c r="G47" s="24">
        <f t="shared" si="1"/>
        <v>2200</v>
      </c>
      <c r="H47" s="24">
        <f t="shared" si="2"/>
        <v>2300</v>
      </c>
      <c r="I47" s="24">
        <f t="shared" si="3"/>
        <v>2400</v>
      </c>
      <c r="J47" s="24">
        <f t="shared" si="4"/>
        <v>2500</v>
      </c>
      <c r="K47" s="33">
        <f t="shared" si="5"/>
        <v>2600</v>
      </c>
    </row>
    <row r="48" spans="1:16" ht="20.25" customHeight="1">
      <c r="A48" s="32" t="s">
        <v>68</v>
      </c>
      <c r="B48" s="4" t="s">
        <v>25</v>
      </c>
      <c r="C48" s="90" t="s">
        <v>144</v>
      </c>
      <c r="D48" s="19" t="s">
        <v>121</v>
      </c>
      <c r="E48" s="66">
        <v>1630</v>
      </c>
      <c r="F48" s="24">
        <f t="shared" si="0"/>
        <v>1711.5</v>
      </c>
      <c r="G48" s="24">
        <f t="shared" si="1"/>
        <v>1793</v>
      </c>
      <c r="H48" s="24">
        <f t="shared" si="2"/>
        <v>1874.5</v>
      </c>
      <c r="I48" s="24">
        <f t="shared" si="3"/>
        <v>1956</v>
      </c>
      <c r="J48" s="24">
        <f t="shared" si="4"/>
        <v>2037.5</v>
      </c>
      <c r="K48" s="33">
        <f t="shared" si="5"/>
        <v>2119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0"/>
        <v>1711.5</v>
      </c>
      <c r="G49" s="24">
        <f t="shared" si="1"/>
        <v>1793</v>
      </c>
      <c r="H49" s="24">
        <f t="shared" si="2"/>
        <v>1874.5</v>
      </c>
      <c r="I49" s="24">
        <f t="shared" si="3"/>
        <v>1956</v>
      </c>
      <c r="J49" s="24">
        <f t="shared" si="4"/>
        <v>2037.5</v>
      </c>
      <c r="K49" s="33">
        <f t="shared" si="5"/>
        <v>2119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0"/>
        <v>3143.7</v>
      </c>
      <c r="G50" s="24">
        <f t="shared" si="1"/>
        <v>3293.4</v>
      </c>
      <c r="H50" s="24">
        <f t="shared" si="2"/>
        <v>3443.1</v>
      </c>
      <c r="I50" s="24">
        <f t="shared" si="3"/>
        <v>3592.8</v>
      </c>
      <c r="J50" s="24">
        <f t="shared" si="4"/>
        <v>3742.5</v>
      </c>
      <c r="K50" s="33">
        <f t="shared" si="5"/>
        <v>3892.2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0"/>
        <v>3143.7</v>
      </c>
      <c r="G51" s="24">
        <f t="shared" si="1"/>
        <v>3293.4</v>
      </c>
      <c r="H51" s="24">
        <f t="shared" si="2"/>
        <v>3443.1</v>
      </c>
      <c r="I51" s="24">
        <f t="shared" si="3"/>
        <v>3592.8</v>
      </c>
      <c r="J51" s="24">
        <f t="shared" si="4"/>
        <v>3742.5</v>
      </c>
      <c r="K51" s="33">
        <f t="shared" si="5"/>
        <v>3892.2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0"/>
        <v>3143.7</v>
      </c>
      <c r="G52" s="24">
        <f t="shared" si="1"/>
        <v>3293.4</v>
      </c>
      <c r="H52" s="24">
        <f t="shared" si="2"/>
        <v>3443.1</v>
      </c>
      <c r="I52" s="24">
        <f t="shared" si="3"/>
        <v>3592.8</v>
      </c>
      <c r="J52" s="24">
        <f t="shared" si="4"/>
        <v>3742.5</v>
      </c>
      <c r="K52" s="33">
        <f t="shared" si="5"/>
        <v>3892.2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0"/>
        <v>1890</v>
      </c>
      <c r="G53" s="24">
        <f t="shared" si="1"/>
        <v>1980</v>
      </c>
      <c r="H53" s="24">
        <f t="shared" si="2"/>
        <v>2070</v>
      </c>
      <c r="I53" s="24">
        <f t="shared" si="3"/>
        <v>2160</v>
      </c>
      <c r="J53" s="24">
        <f t="shared" si="4"/>
        <v>2250</v>
      </c>
      <c r="K53" s="33">
        <f t="shared" si="5"/>
        <v>2340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0"/>
        <v>7350</v>
      </c>
      <c r="G54" s="24">
        <f t="shared" si="1"/>
        <v>7700</v>
      </c>
      <c r="H54" s="24">
        <f t="shared" si="2"/>
        <v>8050</v>
      </c>
      <c r="I54" s="24">
        <f t="shared" si="3"/>
        <v>8400</v>
      </c>
      <c r="J54" s="24">
        <f t="shared" si="4"/>
        <v>8750</v>
      </c>
      <c r="K54" s="33">
        <f t="shared" si="5"/>
        <v>9100</v>
      </c>
      <c r="M54" s="57"/>
      <c r="N54" s="57"/>
      <c r="O54" s="57"/>
      <c r="P54" s="58"/>
    </row>
    <row r="55" spans="1:16" ht="20.25" customHeight="1">
      <c r="A55" s="32" t="s">
        <v>118</v>
      </c>
      <c r="B55" s="4" t="s">
        <v>9</v>
      </c>
      <c r="C55" s="90" t="s">
        <v>144</v>
      </c>
      <c r="D55" s="19" t="s">
        <v>121</v>
      </c>
      <c r="E55" s="66">
        <v>1630</v>
      </c>
      <c r="F55" s="24">
        <f t="shared" si="0"/>
        <v>1711.5</v>
      </c>
      <c r="G55" s="24">
        <f t="shared" si="1"/>
        <v>1793</v>
      </c>
      <c r="H55" s="24">
        <f t="shared" si="2"/>
        <v>1874.5</v>
      </c>
      <c r="I55" s="24">
        <f t="shared" si="3"/>
        <v>1956</v>
      </c>
      <c r="J55" s="24">
        <f t="shared" si="4"/>
        <v>2037.5</v>
      </c>
      <c r="K55" s="33">
        <f t="shared" si="5"/>
        <v>2119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0"/>
        <v>2100</v>
      </c>
      <c r="G56" s="24">
        <f t="shared" si="1"/>
        <v>2200</v>
      </c>
      <c r="H56" s="24">
        <f t="shared" si="2"/>
        <v>2300</v>
      </c>
      <c r="I56" s="24">
        <f t="shared" si="3"/>
        <v>2400</v>
      </c>
      <c r="J56" s="24">
        <f t="shared" si="4"/>
        <v>2500</v>
      </c>
      <c r="K56" s="33">
        <f t="shared" si="5"/>
        <v>2600</v>
      </c>
    </row>
    <row r="57" spans="1:16" ht="20.25" customHeight="1">
      <c r="A57" s="32" t="s">
        <v>77</v>
      </c>
      <c r="B57" s="4" t="s">
        <v>116</v>
      </c>
      <c r="C57" s="90" t="s">
        <v>148</v>
      </c>
      <c r="D57" s="19" t="s">
        <v>121</v>
      </c>
      <c r="E57" s="66">
        <v>1630</v>
      </c>
      <c r="F57" s="24">
        <f t="shared" si="0"/>
        <v>1711.5</v>
      </c>
      <c r="G57" s="24">
        <f t="shared" si="1"/>
        <v>1793</v>
      </c>
      <c r="H57" s="24">
        <f t="shared" si="2"/>
        <v>1874.5</v>
      </c>
      <c r="I57" s="24">
        <f t="shared" si="3"/>
        <v>1956</v>
      </c>
      <c r="J57" s="24">
        <f t="shared" si="4"/>
        <v>2037.5</v>
      </c>
      <c r="K57" s="33">
        <f t="shared" si="5"/>
        <v>2119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34">
        <f t="shared" si="0"/>
        <v>2100</v>
      </c>
      <c r="G58" s="34">
        <f t="shared" si="1"/>
        <v>2200</v>
      </c>
      <c r="H58" s="34">
        <f t="shared" si="2"/>
        <v>2300</v>
      </c>
      <c r="I58" s="34">
        <f t="shared" si="3"/>
        <v>2400</v>
      </c>
      <c r="J58" s="34">
        <f t="shared" si="4"/>
        <v>2500</v>
      </c>
      <c r="K58" s="35">
        <f t="shared" si="5"/>
        <v>2600</v>
      </c>
    </row>
  </sheetData>
  <mergeCells count="14">
    <mergeCell ref="A7:K7"/>
    <mergeCell ref="A8:K9"/>
    <mergeCell ref="A10:A11"/>
    <mergeCell ref="B10:B11"/>
    <mergeCell ref="C10:C11"/>
    <mergeCell ref="D10:D11"/>
    <mergeCell ref="F10:K10"/>
    <mergeCell ref="A36:K36"/>
    <mergeCell ref="A37:K38"/>
    <mergeCell ref="A39:A40"/>
    <mergeCell ref="B39:B40"/>
    <mergeCell ref="C39:C40"/>
    <mergeCell ref="D39:D40"/>
    <mergeCell ref="F39:K39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7:P58"/>
  <sheetViews>
    <sheetView showGridLines="0" showRowColHeaders="0" zoomScaleNormal="100" workbookViewId="0">
      <selection activeCell="M43" sqref="M43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10" width="10" customWidth="1"/>
    <col min="11" max="11" width="10.25" customWidth="1"/>
    <col min="12" max="12" width="6.25" customWidth="1"/>
    <col min="16" max="16" width="10.125" customWidth="1"/>
  </cols>
  <sheetData>
    <row r="7" spans="1:11" ht="20.25" customHeight="1" thickBot="1">
      <c r="A7" s="117" t="s">
        <v>173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0" t="s">
        <v>113</v>
      </c>
      <c r="G10" s="131"/>
      <c r="H10" s="131"/>
      <c r="I10" s="131"/>
      <c r="J10" s="131"/>
      <c r="K10" s="132"/>
    </row>
    <row r="11" spans="1:11" ht="17.25" customHeight="1" thickBot="1">
      <c r="A11" s="125"/>
      <c r="B11" s="127"/>
      <c r="C11" s="129"/>
      <c r="D11" s="129"/>
      <c r="E11" s="86" t="s">
        <v>0</v>
      </c>
      <c r="F11" s="86" t="s">
        <v>1</v>
      </c>
      <c r="G11" s="86" t="s">
        <v>2</v>
      </c>
      <c r="H11" s="86" t="s">
        <v>3</v>
      </c>
      <c r="I11" s="86" t="s">
        <v>4</v>
      </c>
      <c r="J11" s="86" t="s">
        <v>5</v>
      </c>
      <c r="K11" s="87" t="s">
        <v>6</v>
      </c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30">
        <v>998</v>
      </c>
      <c r="F12" s="30">
        <f>(E12*5%)+E12</f>
        <v>1047.9000000000001</v>
      </c>
      <c r="G12" s="30">
        <f>(E12*10%)+E12</f>
        <v>1097.8</v>
      </c>
      <c r="H12" s="30">
        <f>(E12*15%)+E12</f>
        <v>1147.7</v>
      </c>
      <c r="I12" s="30">
        <f>(E12*20%)+E12</f>
        <v>1197.5999999999999</v>
      </c>
      <c r="J12" s="30">
        <f>(E12*25%)+E12</f>
        <v>1247.5</v>
      </c>
      <c r="K12" s="31">
        <f>(E12*30%)+E12</f>
        <v>1297.4000000000001</v>
      </c>
    </row>
    <row r="13" spans="1:11" ht="20.25" customHeight="1">
      <c r="A13" s="32" t="s">
        <v>42</v>
      </c>
      <c r="B13" s="4" t="s">
        <v>29</v>
      </c>
      <c r="C13" s="90">
        <v>87</v>
      </c>
      <c r="D13" s="19" t="s">
        <v>121</v>
      </c>
      <c r="E13" s="66">
        <v>998</v>
      </c>
      <c r="F13" s="24">
        <f t="shared" ref="F13:F58" si="0">(E13*5%)+E13</f>
        <v>1047.9000000000001</v>
      </c>
      <c r="G13" s="24">
        <f t="shared" ref="G13:G58" si="1">(E13*10%)+E13</f>
        <v>1097.8</v>
      </c>
      <c r="H13" s="24">
        <f t="shared" ref="H13:H58" si="2">(E13*15%)+E13</f>
        <v>1147.7</v>
      </c>
      <c r="I13" s="24">
        <f t="shared" ref="I13:I58" si="3">(E13*20%)+E13</f>
        <v>1197.5999999999999</v>
      </c>
      <c r="J13" s="24">
        <f t="shared" ref="J13:J58" si="4">(E13*25%)+E13</f>
        <v>1247.5</v>
      </c>
      <c r="K13" s="33">
        <f t="shared" ref="K13:K58" si="5">(E13*30%)+E13</f>
        <v>1297.4000000000001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9" t="s">
        <v>121</v>
      </c>
      <c r="E14" s="66">
        <v>1200</v>
      </c>
      <c r="F14" s="24">
        <f t="shared" si="0"/>
        <v>1260</v>
      </c>
      <c r="G14" s="24">
        <f t="shared" si="1"/>
        <v>1320</v>
      </c>
      <c r="H14" s="24">
        <f t="shared" si="2"/>
        <v>1380</v>
      </c>
      <c r="I14" s="24">
        <f t="shared" si="3"/>
        <v>1440</v>
      </c>
      <c r="J14" s="24">
        <f t="shared" si="4"/>
        <v>1500</v>
      </c>
      <c r="K14" s="33">
        <f t="shared" si="5"/>
        <v>1560</v>
      </c>
    </row>
    <row r="15" spans="1:11" ht="20.25" customHeight="1">
      <c r="A15" s="32" t="s">
        <v>44</v>
      </c>
      <c r="B15" s="4" t="s">
        <v>24</v>
      </c>
      <c r="C15" s="90">
        <v>20</v>
      </c>
      <c r="D15" s="19" t="s">
        <v>121</v>
      </c>
      <c r="E15" s="66">
        <v>998</v>
      </c>
      <c r="F15" s="24">
        <f t="shared" si="0"/>
        <v>1047.9000000000001</v>
      </c>
      <c r="G15" s="24">
        <f t="shared" si="1"/>
        <v>1097.8</v>
      </c>
      <c r="H15" s="24">
        <f t="shared" si="2"/>
        <v>1147.7</v>
      </c>
      <c r="I15" s="24">
        <f t="shared" si="3"/>
        <v>1197.5999999999999</v>
      </c>
      <c r="J15" s="24">
        <f t="shared" si="4"/>
        <v>1247.5</v>
      </c>
      <c r="K15" s="33">
        <f t="shared" si="5"/>
        <v>1297.4000000000001</v>
      </c>
    </row>
    <row r="16" spans="1:11" ht="20.25" customHeight="1">
      <c r="A16" s="32" t="s">
        <v>45</v>
      </c>
      <c r="B16" s="4" t="s">
        <v>14</v>
      </c>
      <c r="C16" s="90">
        <v>16</v>
      </c>
      <c r="D16" s="19" t="s">
        <v>121</v>
      </c>
      <c r="E16" s="66">
        <v>1070</v>
      </c>
      <c r="F16" s="24">
        <f t="shared" si="0"/>
        <v>1123.5</v>
      </c>
      <c r="G16" s="24">
        <f t="shared" si="1"/>
        <v>1177</v>
      </c>
      <c r="H16" s="24">
        <f t="shared" si="2"/>
        <v>1230.5</v>
      </c>
      <c r="I16" s="24">
        <f t="shared" si="3"/>
        <v>1284</v>
      </c>
      <c r="J16" s="24">
        <f t="shared" si="4"/>
        <v>1337.5</v>
      </c>
      <c r="K16" s="33">
        <f t="shared" si="5"/>
        <v>1391</v>
      </c>
    </row>
    <row r="17" spans="1:11" ht="20.25" customHeight="1">
      <c r="A17" s="32" t="s">
        <v>46</v>
      </c>
      <c r="B17" s="4" t="s">
        <v>15</v>
      </c>
      <c r="C17" s="90">
        <v>10</v>
      </c>
      <c r="D17" s="19" t="s">
        <v>121</v>
      </c>
      <c r="E17" s="66">
        <v>1200</v>
      </c>
      <c r="F17" s="24">
        <f t="shared" si="0"/>
        <v>1260</v>
      </c>
      <c r="G17" s="24">
        <f t="shared" si="1"/>
        <v>1320</v>
      </c>
      <c r="H17" s="24">
        <f t="shared" si="2"/>
        <v>1380</v>
      </c>
      <c r="I17" s="24">
        <f t="shared" si="3"/>
        <v>1440</v>
      </c>
      <c r="J17" s="24">
        <f t="shared" si="4"/>
        <v>1500</v>
      </c>
      <c r="K17" s="33">
        <f t="shared" si="5"/>
        <v>1560</v>
      </c>
    </row>
    <row r="18" spans="1:11" ht="20.25" customHeight="1">
      <c r="A18" s="32" t="s">
        <v>47</v>
      </c>
      <c r="B18" s="4" t="s">
        <v>16</v>
      </c>
      <c r="C18" s="90">
        <v>13</v>
      </c>
      <c r="D18" s="19" t="s">
        <v>121</v>
      </c>
      <c r="E18" s="66">
        <v>1200</v>
      </c>
      <c r="F18" s="24">
        <f t="shared" si="0"/>
        <v>1260</v>
      </c>
      <c r="G18" s="24">
        <f t="shared" si="1"/>
        <v>1320</v>
      </c>
      <c r="H18" s="24">
        <f t="shared" si="2"/>
        <v>1380</v>
      </c>
      <c r="I18" s="24">
        <f t="shared" si="3"/>
        <v>1440</v>
      </c>
      <c r="J18" s="24">
        <f t="shared" si="4"/>
        <v>1500</v>
      </c>
      <c r="K18" s="33">
        <f t="shared" si="5"/>
        <v>1560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9" t="s">
        <v>121</v>
      </c>
      <c r="E19" s="66">
        <v>1500</v>
      </c>
      <c r="F19" s="24">
        <f t="shared" si="0"/>
        <v>1575</v>
      </c>
      <c r="G19" s="24">
        <f t="shared" si="1"/>
        <v>1650</v>
      </c>
      <c r="H19" s="24">
        <f t="shared" si="2"/>
        <v>1725</v>
      </c>
      <c r="I19" s="24">
        <f t="shared" si="3"/>
        <v>1800</v>
      </c>
      <c r="J19" s="24">
        <f t="shared" si="4"/>
        <v>1875</v>
      </c>
      <c r="K19" s="33">
        <f t="shared" si="5"/>
        <v>1950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9" t="s">
        <v>121</v>
      </c>
      <c r="E20" s="66">
        <v>998</v>
      </c>
      <c r="F20" s="24">
        <f t="shared" si="0"/>
        <v>1047.9000000000001</v>
      </c>
      <c r="G20" s="24">
        <f t="shared" si="1"/>
        <v>1097.8</v>
      </c>
      <c r="H20" s="24">
        <f t="shared" si="2"/>
        <v>1147.7</v>
      </c>
      <c r="I20" s="24">
        <f t="shared" si="3"/>
        <v>1197.5999999999999</v>
      </c>
      <c r="J20" s="24">
        <f t="shared" si="4"/>
        <v>1247.5</v>
      </c>
      <c r="K20" s="33">
        <f t="shared" si="5"/>
        <v>1297.4000000000001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80">
        <v>1250</v>
      </c>
      <c r="F21" s="24">
        <f t="shared" si="0"/>
        <v>1312.5</v>
      </c>
      <c r="G21" s="24">
        <f t="shared" si="1"/>
        <v>1375</v>
      </c>
      <c r="H21" s="24">
        <f t="shared" si="2"/>
        <v>1437.5</v>
      </c>
      <c r="I21" s="24">
        <f t="shared" si="3"/>
        <v>1500</v>
      </c>
      <c r="J21" s="24">
        <f t="shared" si="4"/>
        <v>1562.5</v>
      </c>
      <c r="K21" s="33">
        <f t="shared" si="5"/>
        <v>1625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1250</v>
      </c>
      <c r="F22" s="24">
        <f t="shared" si="0"/>
        <v>1312.5</v>
      </c>
      <c r="G22" s="24">
        <f t="shared" si="1"/>
        <v>1375</v>
      </c>
      <c r="H22" s="24">
        <f t="shared" si="2"/>
        <v>1437.5</v>
      </c>
      <c r="I22" s="24">
        <f t="shared" si="3"/>
        <v>1500</v>
      </c>
      <c r="J22" s="24">
        <f t="shared" si="4"/>
        <v>1562.5</v>
      </c>
      <c r="K22" s="33">
        <f t="shared" si="5"/>
        <v>1625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998</v>
      </c>
      <c r="F23" s="24">
        <f t="shared" si="0"/>
        <v>1047.9000000000001</v>
      </c>
      <c r="G23" s="24">
        <f t="shared" si="1"/>
        <v>1097.8</v>
      </c>
      <c r="H23" s="24">
        <f t="shared" si="2"/>
        <v>1147.7</v>
      </c>
      <c r="I23" s="24">
        <f t="shared" si="3"/>
        <v>1197.5999999999999</v>
      </c>
      <c r="J23" s="24">
        <f t="shared" si="4"/>
        <v>1247.5</v>
      </c>
      <c r="K23" s="33">
        <f t="shared" si="5"/>
        <v>1297.4000000000001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998</v>
      </c>
      <c r="F24" s="24">
        <f t="shared" si="0"/>
        <v>1047.9000000000001</v>
      </c>
      <c r="G24" s="24">
        <f t="shared" si="1"/>
        <v>1097.8</v>
      </c>
      <c r="H24" s="24">
        <f t="shared" si="2"/>
        <v>1147.7</v>
      </c>
      <c r="I24" s="24">
        <f t="shared" si="3"/>
        <v>1197.5999999999999</v>
      </c>
      <c r="J24" s="24">
        <f t="shared" si="4"/>
        <v>1247.5</v>
      </c>
      <c r="K24" s="33">
        <f t="shared" si="5"/>
        <v>1297.4000000000001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1306.1685</v>
      </c>
      <c r="G25" s="24">
        <f t="shared" si="1"/>
        <v>1368.367</v>
      </c>
      <c r="H25" s="24">
        <f t="shared" si="2"/>
        <v>1430.5654999999999</v>
      </c>
      <c r="I25" s="24">
        <f t="shared" si="3"/>
        <v>1492.7640000000001</v>
      </c>
      <c r="J25" s="24">
        <f t="shared" si="4"/>
        <v>1554.9625000000001</v>
      </c>
      <c r="K25" s="33">
        <f t="shared" si="5"/>
        <v>1617.1610000000001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1312.5</v>
      </c>
      <c r="G26" s="24">
        <f t="shared" si="1"/>
        <v>1375</v>
      </c>
      <c r="H26" s="24">
        <f t="shared" si="2"/>
        <v>1437.5</v>
      </c>
      <c r="I26" s="24">
        <f t="shared" si="3"/>
        <v>1500</v>
      </c>
      <c r="J26" s="24">
        <f t="shared" si="4"/>
        <v>1562.5</v>
      </c>
      <c r="K26" s="33">
        <f t="shared" si="5"/>
        <v>1625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1312.5</v>
      </c>
      <c r="G27" s="24">
        <f t="shared" si="1"/>
        <v>1375</v>
      </c>
      <c r="H27" s="24">
        <f t="shared" si="2"/>
        <v>1437.5</v>
      </c>
      <c r="I27" s="24">
        <f t="shared" si="3"/>
        <v>1500</v>
      </c>
      <c r="J27" s="24">
        <f t="shared" si="4"/>
        <v>1562.5</v>
      </c>
      <c r="K27" s="33">
        <f t="shared" si="5"/>
        <v>1625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998</v>
      </c>
      <c r="F28" s="24">
        <f t="shared" si="0"/>
        <v>1047.9000000000001</v>
      </c>
      <c r="G28" s="24">
        <f t="shared" si="1"/>
        <v>1097.8</v>
      </c>
      <c r="H28" s="24">
        <f t="shared" si="2"/>
        <v>1147.7</v>
      </c>
      <c r="I28" s="24">
        <f t="shared" si="3"/>
        <v>1197.5999999999999</v>
      </c>
      <c r="J28" s="24">
        <f t="shared" si="4"/>
        <v>1247.5</v>
      </c>
      <c r="K28" s="33">
        <f t="shared" si="5"/>
        <v>1297.4000000000001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1312.5</v>
      </c>
      <c r="G29" s="24">
        <f t="shared" si="1"/>
        <v>1375</v>
      </c>
      <c r="H29" s="24">
        <f t="shared" si="2"/>
        <v>1437.5</v>
      </c>
      <c r="I29" s="24">
        <f t="shared" si="3"/>
        <v>1500</v>
      </c>
      <c r="J29" s="24">
        <f t="shared" si="4"/>
        <v>1562.5</v>
      </c>
      <c r="K29" s="33">
        <f t="shared" si="5"/>
        <v>1625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998</v>
      </c>
      <c r="F30" s="24">
        <f t="shared" si="0"/>
        <v>1047.9000000000001</v>
      </c>
      <c r="G30" s="24">
        <f t="shared" si="1"/>
        <v>1097.8</v>
      </c>
      <c r="H30" s="24">
        <f t="shared" si="2"/>
        <v>1147.7</v>
      </c>
      <c r="I30" s="24">
        <f t="shared" si="3"/>
        <v>1197.5999999999999</v>
      </c>
      <c r="J30" s="24">
        <f t="shared" si="4"/>
        <v>1247.5</v>
      </c>
      <c r="K30" s="33">
        <f t="shared" si="5"/>
        <v>1297.4000000000001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34">
        <f t="shared" si="0"/>
        <v>1312.5</v>
      </c>
      <c r="G31" s="34">
        <f t="shared" si="1"/>
        <v>1375</v>
      </c>
      <c r="H31" s="34">
        <f t="shared" si="2"/>
        <v>1437.5</v>
      </c>
      <c r="I31" s="34">
        <f t="shared" si="3"/>
        <v>1500</v>
      </c>
      <c r="J31" s="34">
        <f t="shared" si="4"/>
        <v>1562.5</v>
      </c>
      <c r="K31" s="35">
        <f t="shared" si="5"/>
        <v>1625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17" t="s">
        <v>173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0" t="s">
        <v>113</v>
      </c>
      <c r="G39" s="131"/>
      <c r="H39" s="131"/>
      <c r="I39" s="131"/>
      <c r="J39" s="131"/>
      <c r="K39" s="132"/>
    </row>
    <row r="40" spans="1:16" ht="20.25" customHeight="1" thickBot="1">
      <c r="A40" s="125"/>
      <c r="B40" s="127"/>
      <c r="C40" s="129"/>
      <c r="D40" s="129"/>
      <c r="E40" s="86" t="s">
        <v>0</v>
      </c>
      <c r="F40" s="86" t="s">
        <v>1</v>
      </c>
      <c r="G40" s="86" t="s">
        <v>2</v>
      </c>
      <c r="H40" s="86" t="s">
        <v>3</v>
      </c>
      <c r="I40" s="86" t="s">
        <v>4</v>
      </c>
      <c r="J40" s="86" t="s">
        <v>5</v>
      </c>
      <c r="K40" s="87" t="s">
        <v>6</v>
      </c>
    </row>
    <row r="41" spans="1:16" ht="20.25" customHeight="1">
      <c r="A41" s="27" t="s">
        <v>61</v>
      </c>
      <c r="B41" s="88" t="s">
        <v>10</v>
      </c>
      <c r="C41" s="95" t="s">
        <v>148</v>
      </c>
      <c r="D41" s="29" t="s">
        <v>121</v>
      </c>
      <c r="E41" s="30">
        <v>1630</v>
      </c>
      <c r="F41" s="30">
        <f t="shared" si="0"/>
        <v>1711.5</v>
      </c>
      <c r="G41" s="30">
        <f t="shared" si="1"/>
        <v>1793</v>
      </c>
      <c r="H41" s="30">
        <f t="shared" si="2"/>
        <v>1874.5</v>
      </c>
      <c r="I41" s="30">
        <f t="shared" si="3"/>
        <v>1956</v>
      </c>
      <c r="J41" s="30">
        <f t="shared" si="4"/>
        <v>2037.5</v>
      </c>
      <c r="K41" s="31">
        <f t="shared" si="5"/>
        <v>2119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si="0"/>
        <v>1711.5</v>
      </c>
      <c r="G42" s="24">
        <f t="shared" si="1"/>
        <v>1793</v>
      </c>
      <c r="H42" s="24">
        <f t="shared" si="2"/>
        <v>1874.5</v>
      </c>
      <c r="I42" s="24">
        <f t="shared" si="3"/>
        <v>1956</v>
      </c>
      <c r="J42" s="24">
        <f t="shared" si="4"/>
        <v>2037.5</v>
      </c>
      <c r="K42" s="33">
        <f t="shared" si="5"/>
        <v>2119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121</v>
      </c>
      <c r="E43" s="66">
        <v>1630</v>
      </c>
      <c r="F43" s="24">
        <f t="shared" si="0"/>
        <v>1711.5</v>
      </c>
      <c r="G43" s="24">
        <f t="shared" si="1"/>
        <v>1793</v>
      </c>
      <c r="H43" s="24">
        <f t="shared" si="2"/>
        <v>1874.5</v>
      </c>
      <c r="I43" s="24">
        <f t="shared" si="3"/>
        <v>1956</v>
      </c>
      <c r="J43" s="24">
        <f t="shared" si="4"/>
        <v>2037.5</v>
      </c>
      <c r="K43" s="33">
        <f t="shared" si="5"/>
        <v>2119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0"/>
        <v>2100</v>
      </c>
      <c r="G44" s="24">
        <f t="shared" si="1"/>
        <v>2200</v>
      </c>
      <c r="H44" s="24">
        <f t="shared" si="2"/>
        <v>2300</v>
      </c>
      <c r="I44" s="24">
        <f t="shared" si="3"/>
        <v>2400</v>
      </c>
      <c r="J44" s="24">
        <f t="shared" si="4"/>
        <v>2500</v>
      </c>
      <c r="K44" s="33">
        <f t="shared" si="5"/>
        <v>2600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0"/>
        <v>2100</v>
      </c>
      <c r="G45" s="24">
        <f t="shared" si="1"/>
        <v>2200</v>
      </c>
      <c r="H45" s="24">
        <f t="shared" si="2"/>
        <v>2300</v>
      </c>
      <c r="I45" s="24">
        <f t="shared" si="3"/>
        <v>2400</v>
      </c>
      <c r="J45" s="24">
        <f t="shared" si="4"/>
        <v>2500</v>
      </c>
      <c r="K45" s="33">
        <f t="shared" si="5"/>
        <v>2600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0"/>
        <v>2100</v>
      </c>
      <c r="G46" s="24">
        <f t="shared" si="1"/>
        <v>2200</v>
      </c>
      <c r="H46" s="24">
        <f t="shared" si="2"/>
        <v>2300</v>
      </c>
      <c r="I46" s="24">
        <f t="shared" si="3"/>
        <v>2400</v>
      </c>
      <c r="J46" s="24">
        <f t="shared" si="4"/>
        <v>2500</v>
      </c>
      <c r="K46" s="33">
        <f t="shared" si="5"/>
        <v>2600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0"/>
        <v>2100</v>
      </c>
      <c r="G47" s="24">
        <f t="shared" si="1"/>
        <v>2200</v>
      </c>
      <c r="H47" s="24">
        <f t="shared" si="2"/>
        <v>2300</v>
      </c>
      <c r="I47" s="24">
        <f t="shared" si="3"/>
        <v>2400</v>
      </c>
      <c r="J47" s="24">
        <f t="shared" si="4"/>
        <v>2500</v>
      </c>
      <c r="K47" s="33">
        <f t="shared" si="5"/>
        <v>2600</v>
      </c>
    </row>
    <row r="48" spans="1:16" ht="20.25" customHeight="1">
      <c r="A48" s="32" t="s">
        <v>68</v>
      </c>
      <c r="B48" s="4" t="s">
        <v>25</v>
      </c>
      <c r="C48" s="90" t="s">
        <v>144</v>
      </c>
      <c r="D48" s="19" t="s">
        <v>121</v>
      </c>
      <c r="E48" s="66">
        <v>1630</v>
      </c>
      <c r="F48" s="24">
        <f t="shared" si="0"/>
        <v>1711.5</v>
      </c>
      <c r="G48" s="24">
        <f t="shared" si="1"/>
        <v>1793</v>
      </c>
      <c r="H48" s="24">
        <f t="shared" si="2"/>
        <v>1874.5</v>
      </c>
      <c r="I48" s="24">
        <f t="shared" si="3"/>
        <v>1956</v>
      </c>
      <c r="J48" s="24">
        <f t="shared" si="4"/>
        <v>2037.5</v>
      </c>
      <c r="K48" s="33">
        <f t="shared" si="5"/>
        <v>2119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0"/>
        <v>1711.5</v>
      </c>
      <c r="G49" s="24">
        <f t="shared" si="1"/>
        <v>1793</v>
      </c>
      <c r="H49" s="24">
        <f t="shared" si="2"/>
        <v>1874.5</v>
      </c>
      <c r="I49" s="24">
        <f t="shared" si="3"/>
        <v>1956</v>
      </c>
      <c r="J49" s="24">
        <f t="shared" si="4"/>
        <v>2037.5</v>
      </c>
      <c r="K49" s="33">
        <f t="shared" si="5"/>
        <v>2119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0"/>
        <v>3143.7</v>
      </c>
      <c r="G50" s="24">
        <f t="shared" si="1"/>
        <v>3293.4</v>
      </c>
      <c r="H50" s="24">
        <f t="shared" si="2"/>
        <v>3443.1</v>
      </c>
      <c r="I50" s="24">
        <f t="shared" si="3"/>
        <v>3592.8</v>
      </c>
      <c r="J50" s="24">
        <f t="shared" si="4"/>
        <v>3742.5</v>
      </c>
      <c r="K50" s="33">
        <f t="shared" si="5"/>
        <v>3892.2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0"/>
        <v>3143.7</v>
      </c>
      <c r="G51" s="24">
        <f t="shared" si="1"/>
        <v>3293.4</v>
      </c>
      <c r="H51" s="24">
        <f t="shared" si="2"/>
        <v>3443.1</v>
      </c>
      <c r="I51" s="24">
        <f t="shared" si="3"/>
        <v>3592.8</v>
      </c>
      <c r="J51" s="24">
        <f t="shared" si="4"/>
        <v>3742.5</v>
      </c>
      <c r="K51" s="33">
        <f t="shared" si="5"/>
        <v>3892.2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0"/>
        <v>3143.7</v>
      </c>
      <c r="G52" s="24">
        <f t="shared" si="1"/>
        <v>3293.4</v>
      </c>
      <c r="H52" s="24">
        <f t="shared" si="2"/>
        <v>3443.1</v>
      </c>
      <c r="I52" s="24">
        <f t="shared" si="3"/>
        <v>3592.8</v>
      </c>
      <c r="J52" s="24">
        <f t="shared" si="4"/>
        <v>3742.5</v>
      </c>
      <c r="K52" s="33">
        <f t="shared" si="5"/>
        <v>3892.2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0"/>
        <v>1890</v>
      </c>
      <c r="G53" s="24">
        <f t="shared" si="1"/>
        <v>1980</v>
      </c>
      <c r="H53" s="24">
        <f t="shared" si="2"/>
        <v>2070</v>
      </c>
      <c r="I53" s="24">
        <f t="shared" si="3"/>
        <v>2160</v>
      </c>
      <c r="J53" s="24">
        <f t="shared" si="4"/>
        <v>2250</v>
      </c>
      <c r="K53" s="33">
        <f t="shared" si="5"/>
        <v>2340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0"/>
        <v>7350</v>
      </c>
      <c r="G54" s="24">
        <f t="shared" si="1"/>
        <v>7700</v>
      </c>
      <c r="H54" s="24">
        <f t="shared" si="2"/>
        <v>8050</v>
      </c>
      <c r="I54" s="24">
        <f t="shared" si="3"/>
        <v>8400</v>
      </c>
      <c r="J54" s="24">
        <f t="shared" si="4"/>
        <v>8750</v>
      </c>
      <c r="K54" s="33">
        <f t="shared" si="5"/>
        <v>9100</v>
      </c>
      <c r="M54" s="57"/>
      <c r="N54" s="57"/>
      <c r="O54" s="57"/>
      <c r="P54" s="58"/>
    </row>
    <row r="55" spans="1:16" ht="20.25" customHeight="1">
      <c r="A55" s="32" t="s">
        <v>118</v>
      </c>
      <c r="B55" s="4" t="s">
        <v>9</v>
      </c>
      <c r="C55" s="90" t="s">
        <v>144</v>
      </c>
      <c r="D55" s="19" t="s">
        <v>121</v>
      </c>
      <c r="E55" s="66">
        <v>1630</v>
      </c>
      <c r="F55" s="24">
        <f t="shared" si="0"/>
        <v>1711.5</v>
      </c>
      <c r="G55" s="24">
        <f t="shared" si="1"/>
        <v>1793</v>
      </c>
      <c r="H55" s="24">
        <f t="shared" si="2"/>
        <v>1874.5</v>
      </c>
      <c r="I55" s="24">
        <f t="shared" si="3"/>
        <v>1956</v>
      </c>
      <c r="J55" s="24">
        <f t="shared" si="4"/>
        <v>2037.5</v>
      </c>
      <c r="K55" s="33">
        <f t="shared" si="5"/>
        <v>2119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0"/>
        <v>2100</v>
      </c>
      <c r="G56" s="24">
        <f t="shared" si="1"/>
        <v>2200</v>
      </c>
      <c r="H56" s="24">
        <f t="shared" si="2"/>
        <v>2300</v>
      </c>
      <c r="I56" s="24">
        <f t="shared" si="3"/>
        <v>2400</v>
      </c>
      <c r="J56" s="24">
        <f t="shared" si="4"/>
        <v>2500</v>
      </c>
      <c r="K56" s="33">
        <f t="shared" si="5"/>
        <v>2600</v>
      </c>
    </row>
    <row r="57" spans="1:16" ht="20.25" customHeight="1">
      <c r="A57" s="32" t="s">
        <v>77</v>
      </c>
      <c r="B57" s="4" t="s">
        <v>116</v>
      </c>
      <c r="C57" s="90" t="s">
        <v>148</v>
      </c>
      <c r="D57" s="19" t="s">
        <v>121</v>
      </c>
      <c r="E57" s="66">
        <v>1630</v>
      </c>
      <c r="F57" s="24">
        <f t="shared" si="0"/>
        <v>1711.5</v>
      </c>
      <c r="G57" s="24">
        <f t="shared" si="1"/>
        <v>1793</v>
      </c>
      <c r="H57" s="24">
        <f t="shared" si="2"/>
        <v>1874.5</v>
      </c>
      <c r="I57" s="24">
        <f t="shared" si="3"/>
        <v>1956</v>
      </c>
      <c r="J57" s="24">
        <f t="shared" si="4"/>
        <v>2037.5</v>
      </c>
      <c r="K57" s="33">
        <f t="shared" si="5"/>
        <v>2119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34">
        <f t="shared" si="0"/>
        <v>2100</v>
      </c>
      <c r="G58" s="34">
        <f t="shared" si="1"/>
        <v>2200</v>
      </c>
      <c r="H58" s="34">
        <f t="shared" si="2"/>
        <v>2300</v>
      </c>
      <c r="I58" s="34">
        <f t="shared" si="3"/>
        <v>2400</v>
      </c>
      <c r="J58" s="34">
        <f t="shared" si="4"/>
        <v>2500</v>
      </c>
      <c r="K58" s="35">
        <f t="shared" si="5"/>
        <v>2600</v>
      </c>
    </row>
  </sheetData>
  <mergeCells count="14">
    <mergeCell ref="A36:K36"/>
    <mergeCell ref="A37:K38"/>
    <mergeCell ref="A39:A40"/>
    <mergeCell ref="B39:B40"/>
    <mergeCell ref="C39:C40"/>
    <mergeCell ref="D39:D40"/>
    <mergeCell ref="F39:K39"/>
    <mergeCell ref="A7:K7"/>
    <mergeCell ref="A8:K9"/>
    <mergeCell ref="A10:A11"/>
    <mergeCell ref="B10:B11"/>
    <mergeCell ref="C10:C11"/>
    <mergeCell ref="D10:D11"/>
    <mergeCell ref="F10:K10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7:P62"/>
  <sheetViews>
    <sheetView showGridLines="0" topLeftCell="A4" zoomScaleNormal="100" workbookViewId="0">
      <selection activeCell="M43" sqref="M43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5" width="10" customWidth="1"/>
    <col min="6" max="6" width="11.125" customWidth="1"/>
    <col min="7" max="7" width="10" customWidth="1"/>
    <col min="8" max="8" width="12.5" customWidth="1"/>
    <col min="9" max="9" width="11.5" customWidth="1"/>
    <col min="10" max="10" width="11.625" customWidth="1"/>
    <col min="11" max="11" width="12.875" customWidth="1"/>
    <col min="12" max="12" width="6.25" customWidth="1"/>
    <col min="16" max="16" width="10.125" customWidth="1"/>
  </cols>
  <sheetData>
    <row r="7" spans="1:11" ht="20.25" customHeight="1" thickBot="1">
      <c r="A7" s="117" t="s">
        <v>141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3" t="s">
        <v>158</v>
      </c>
      <c r="G10" s="133" t="s">
        <v>159</v>
      </c>
      <c r="H10" s="133" t="s">
        <v>160</v>
      </c>
      <c r="I10" s="133" t="s">
        <v>161</v>
      </c>
      <c r="J10" s="128" t="s">
        <v>157</v>
      </c>
      <c r="K10" s="128" t="s">
        <v>162</v>
      </c>
    </row>
    <row r="11" spans="1:11" ht="17.25" customHeight="1" thickBot="1">
      <c r="A11" s="125"/>
      <c r="B11" s="127"/>
      <c r="C11" s="129"/>
      <c r="D11" s="129"/>
      <c r="E11" s="86" t="s">
        <v>0</v>
      </c>
      <c r="F11" s="133"/>
      <c r="G11" s="133"/>
      <c r="H11" s="133"/>
      <c r="I11" s="133"/>
      <c r="J11" s="134"/>
      <c r="K11" s="134"/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30">
        <v>998</v>
      </c>
      <c r="F12" s="24">
        <f>C12*E12</f>
        <v>1996</v>
      </c>
      <c r="G12" s="24">
        <f>F12*11%</f>
        <v>219.56</v>
      </c>
      <c r="H12" s="24">
        <f>F12*13</f>
        <v>25948</v>
      </c>
      <c r="I12" s="24">
        <f>G12*13</f>
        <v>2854.28</v>
      </c>
      <c r="J12" s="24">
        <f>F12/3</f>
        <v>665.33333333333337</v>
      </c>
      <c r="K12" s="33">
        <f>SUM(H12+I12+J12)</f>
        <v>29467.613333333331</v>
      </c>
    </row>
    <row r="13" spans="1:11" ht="20.25" customHeight="1">
      <c r="A13" s="32" t="s">
        <v>42</v>
      </c>
      <c r="B13" s="4" t="s">
        <v>29</v>
      </c>
      <c r="C13" s="90">
        <v>87</v>
      </c>
      <c r="D13" s="19" t="s">
        <v>121</v>
      </c>
      <c r="E13" s="66">
        <v>998</v>
      </c>
      <c r="F13" s="24">
        <f t="shared" ref="F13:F31" si="0">C13*E13</f>
        <v>86826</v>
      </c>
      <c r="G13" s="24">
        <f t="shared" ref="G13:G31" si="1">F13*11%</f>
        <v>9550.86</v>
      </c>
      <c r="H13" s="24">
        <f t="shared" ref="H13:H31" si="2">F13*13</f>
        <v>1128738</v>
      </c>
      <c r="I13" s="24">
        <f t="shared" ref="I13:I31" si="3">G13*13</f>
        <v>124161.18000000001</v>
      </c>
      <c r="J13" s="24">
        <f t="shared" ref="J13:J31" si="4">F13/3</f>
        <v>28942</v>
      </c>
      <c r="K13" s="33">
        <f t="shared" ref="K13:K31" si="5">SUM(H13+I13+J13)</f>
        <v>1281841.18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9" t="s">
        <v>121</v>
      </c>
      <c r="E14" s="66">
        <v>1200</v>
      </c>
      <c r="F14" s="24">
        <f t="shared" si="0"/>
        <v>2400</v>
      </c>
      <c r="G14" s="24">
        <f t="shared" si="1"/>
        <v>264</v>
      </c>
      <c r="H14" s="24">
        <f t="shared" si="2"/>
        <v>31200</v>
      </c>
      <c r="I14" s="24">
        <f t="shared" si="3"/>
        <v>3432</v>
      </c>
      <c r="J14" s="24">
        <f t="shared" si="4"/>
        <v>800</v>
      </c>
      <c r="K14" s="33">
        <f t="shared" si="5"/>
        <v>35432</v>
      </c>
    </row>
    <row r="15" spans="1:11" ht="20.25" customHeight="1">
      <c r="A15" s="32" t="s">
        <v>44</v>
      </c>
      <c r="B15" s="4" t="s">
        <v>24</v>
      </c>
      <c r="C15" s="90">
        <v>20</v>
      </c>
      <c r="D15" s="19" t="s">
        <v>121</v>
      </c>
      <c r="E15" s="66">
        <v>998</v>
      </c>
      <c r="F15" s="24">
        <f t="shared" si="0"/>
        <v>19960</v>
      </c>
      <c r="G15" s="24">
        <f t="shared" si="1"/>
        <v>2195.6</v>
      </c>
      <c r="H15" s="24">
        <f t="shared" si="2"/>
        <v>259480</v>
      </c>
      <c r="I15" s="24">
        <f t="shared" si="3"/>
        <v>28542.799999999999</v>
      </c>
      <c r="J15" s="24">
        <f t="shared" si="4"/>
        <v>6653.333333333333</v>
      </c>
      <c r="K15" s="33">
        <f t="shared" si="5"/>
        <v>294676.1333333333</v>
      </c>
    </row>
    <row r="16" spans="1:11" ht="20.25" customHeight="1">
      <c r="A16" s="32" t="s">
        <v>45</v>
      </c>
      <c r="B16" s="4" t="s">
        <v>14</v>
      </c>
      <c r="C16" s="90">
        <v>16</v>
      </c>
      <c r="D16" s="19" t="s">
        <v>121</v>
      </c>
      <c r="E16" s="66">
        <v>998</v>
      </c>
      <c r="F16" s="24">
        <f t="shared" si="0"/>
        <v>15968</v>
      </c>
      <c r="G16" s="24">
        <f t="shared" si="1"/>
        <v>1756.48</v>
      </c>
      <c r="H16" s="24">
        <f t="shared" si="2"/>
        <v>207584</v>
      </c>
      <c r="I16" s="24">
        <f t="shared" si="3"/>
        <v>22834.240000000002</v>
      </c>
      <c r="J16" s="24">
        <f t="shared" si="4"/>
        <v>5322.666666666667</v>
      </c>
      <c r="K16" s="33">
        <f t="shared" si="5"/>
        <v>235740.90666666665</v>
      </c>
    </row>
    <row r="17" spans="1:11" ht="20.25" customHeight="1">
      <c r="A17" s="32" t="s">
        <v>46</v>
      </c>
      <c r="B17" s="4" t="s">
        <v>15</v>
      </c>
      <c r="C17" s="90">
        <v>10</v>
      </c>
      <c r="D17" s="19" t="s">
        <v>121</v>
      </c>
      <c r="E17" s="66">
        <v>1200</v>
      </c>
      <c r="F17" s="24">
        <f t="shared" si="0"/>
        <v>12000</v>
      </c>
      <c r="G17" s="24">
        <f t="shared" si="1"/>
        <v>1320</v>
      </c>
      <c r="H17" s="24">
        <f t="shared" si="2"/>
        <v>156000</v>
      </c>
      <c r="I17" s="24">
        <f t="shared" si="3"/>
        <v>17160</v>
      </c>
      <c r="J17" s="24">
        <f t="shared" si="4"/>
        <v>4000</v>
      </c>
      <c r="K17" s="33">
        <f t="shared" si="5"/>
        <v>177160</v>
      </c>
    </row>
    <row r="18" spans="1:11" ht="20.25" customHeight="1">
      <c r="A18" s="32" t="s">
        <v>47</v>
      </c>
      <c r="B18" s="4" t="s">
        <v>16</v>
      </c>
      <c r="C18" s="90">
        <v>13</v>
      </c>
      <c r="D18" s="19" t="s">
        <v>121</v>
      </c>
      <c r="E18" s="66">
        <v>1200</v>
      </c>
      <c r="F18" s="24">
        <f t="shared" si="0"/>
        <v>15600</v>
      </c>
      <c r="G18" s="24">
        <f t="shared" si="1"/>
        <v>1716</v>
      </c>
      <c r="H18" s="24">
        <f t="shared" si="2"/>
        <v>202800</v>
      </c>
      <c r="I18" s="24">
        <f t="shared" si="3"/>
        <v>22308</v>
      </c>
      <c r="J18" s="24">
        <f t="shared" si="4"/>
        <v>5200</v>
      </c>
      <c r="K18" s="33">
        <f t="shared" si="5"/>
        <v>230308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9" t="s">
        <v>121</v>
      </c>
      <c r="E19" s="66">
        <v>1500</v>
      </c>
      <c r="F19" s="24">
        <f t="shared" si="0"/>
        <v>6000</v>
      </c>
      <c r="G19" s="24">
        <f t="shared" si="1"/>
        <v>660</v>
      </c>
      <c r="H19" s="24">
        <f t="shared" si="2"/>
        <v>78000</v>
      </c>
      <c r="I19" s="24">
        <f t="shared" si="3"/>
        <v>8580</v>
      </c>
      <c r="J19" s="24">
        <f t="shared" si="4"/>
        <v>2000</v>
      </c>
      <c r="K19" s="33">
        <f t="shared" si="5"/>
        <v>88580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9" t="s">
        <v>121</v>
      </c>
      <c r="E20" s="66">
        <v>998</v>
      </c>
      <c r="F20" s="24">
        <f t="shared" si="0"/>
        <v>34930</v>
      </c>
      <c r="G20" s="24">
        <f t="shared" si="1"/>
        <v>3842.3</v>
      </c>
      <c r="H20" s="24">
        <f t="shared" si="2"/>
        <v>454090</v>
      </c>
      <c r="I20" s="24">
        <f t="shared" si="3"/>
        <v>49949.9</v>
      </c>
      <c r="J20" s="24">
        <f t="shared" si="4"/>
        <v>11643.333333333334</v>
      </c>
      <c r="K20" s="33">
        <f t="shared" si="5"/>
        <v>515683.23333333334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80">
        <v>1250</v>
      </c>
      <c r="F21" s="24">
        <f t="shared" si="0"/>
        <v>58750</v>
      </c>
      <c r="G21" s="24">
        <f t="shared" si="1"/>
        <v>6462.5</v>
      </c>
      <c r="H21" s="24">
        <f t="shared" si="2"/>
        <v>763750</v>
      </c>
      <c r="I21" s="24">
        <f t="shared" si="3"/>
        <v>84012.5</v>
      </c>
      <c r="J21" s="24">
        <f t="shared" si="4"/>
        <v>19583.333333333332</v>
      </c>
      <c r="K21" s="33">
        <f t="shared" si="5"/>
        <v>867345.83333333337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1250</v>
      </c>
      <c r="F22" s="24">
        <f t="shared" si="0"/>
        <v>12500</v>
      </c>
      <c r="G22" s="24">
        <f t="shared" si="1"/>
        <v>1375</v>
      </c>
      <c r="H22" s="24">
        <f t="shared" si="2"/>
        <v>162500</v>
      </c>
      <c r="I22" s="24">
        <f t="shared" si="3"/>
        <v>17875</v>
      </c>
      <c r="J22" s="24">
        <f t="shared" si="4"/>
        <v>4166.666666666667</v>
      </c>
      <c r="K22" s="33">
        <f t="shared" si="5"/>
        <v>184541.66666666666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998</v>
      </c>
      <c r="F23" s="24">
        <f t="shared" si="0"/>
        <v>9980</v>
      </c>
      <c r="G23" s="24">
        <f t="shared" si="1"/>
        <v>1097.8</v>
      </c>
      <c r="H23" s="24">
        <f t="shared" si="2"/>
        <v>129740</v>
      </c>
      <c r="I23" s="24">
        <f t="shared" si="3"/>
        <v>14271.4</v>
      </c>
      <c r="J23" s="24">
        <f t="shared" si="4"/>
        <v>3326.6666666666665</v>
      </c>
      <c r="K23" s="33">
        <f t="shared" si="5"/>
        <v>147338.06666666665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998</v>
      </c>
      <c r="F24" s="24">
        <f t="shared" si="0"/>
        <v>35928</v>
      </c>
      <c r="G24" s="24">
        <f t="shared" si="1"/>
        <v>3952.08</v>
      </c>
      <c r="H24" s="24">
        <f t="shared" si="2"/>
        <v>467064</v>
      </c>
      <c r="I24" s="24">
        <f t="shared" si="3"/>
        <v>51377.04</v>
      </c>
      <c r="J24" s="24">
        <f t="shared" si="4"/>
        <v>11976</v>
      </c>
      <c r="K24" s="33">
        <f t="shared" si="5"/>
        <v>530417.04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6219.85</v>
      </c>
      <c r="G25" s="24">
        <f t="shared" si="1"/>
        <v>684.18350000000009</v>
      </c>
      <c r="H25" s="24">
        <f t="shared" si="2"/>
        <v>80858.05</v>
      </c>
      <c r="I25" s="24">
        <f t="shared" si="3"/>
        <v>8894.3855000000003</v>
      </c>
      <c r="J25" s="24">
        <f t="shared" si="4"/>
        <v>2073.2833333333333</v>
      </c>
      <c r="K25" s="33">
        <f t="shared" si="5"/>
        <v>91825.718833333347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2500</v>
      </c>
      <c r="G26" s="24">
        <f t="shared" si="1"/>
        <v>275</v>
      </c>
      <c r="H26" s="24">
        <f t="shared" si="2"/>
        <v>32500</v>
      </c>
      <c r="I26" s="24">
        <f t="shared" si="3"/>
        <v>3575</v>
      </c>
      <c r="J26" s="24">
        <f t="shared" si="4"/>
        <v>833.33333333333337</v>
      </c>
      <c r="K26" s="33">
        <f t="shared" si="5"/>
        <v>36908.333333333336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2500</v>
      </c>
      <c r="G27" s="24">
        <f t="shared" si="1"/>
        <v>275</v>
      </c>
      <c r="H27" s="24">
        <f t="shared" si="2"/>
        <v>32500</v>
      </c>
      <c r="I27" s="24">
        <f t="shared" si="3"/>
        <v>3575</v>
      </c>
      <c r="J27" s="24">
        <f t="shared" si="4"/>
        <v>833.33333333333337</v>
      </c>
      <c r="K27" s="33">
        <f t="shared" si="5"/>
        <v>36908.333333333336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998</v>
      </c>
      <c r="F28" s="24">
        <f t="shared" si="0"/>
        <v>39920</v>
      </c>
      <c r="G28" s="24">
        <f t="shared" si="1"/>
        <v>4391.2</v>
      </c>
      <c r="H28" s="24">
        <f t="shared" si="2"/>
        <v>518960</v>
      </c>
      <c r="I28" s="24">
        <f t="shared" si="3"/>
        <v>57085.599999999999</v>
      </c>
      <c r="J28" s="24">
        <f t="shared" si="4"/>
        <v>13306.666666666666</v>
      </c>
      <c r="K28" s="33">
        <f t="shared" si="5"/>
        <v>589352.2666666666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1250</v>
      </c>
      <c r="G29" s="24">
        <f t="shared" si="1"/>
        <v>137.5</v>
      </c>
      <c r="H29" s="24">
        <f t="shared" si="2"/>
        <v>16250</v>
      </c>
      <c r="I29" s="24">
        <f t="shared" si="3"/>
        <v>1787.5</v>
      </c>
      <c r="J29" s="24">
        <f t="shared" si="4"/>
        <v>416.66666666666669</v>
      </c>
      <c r="K29" s="33">
        <f t="shared" si="5"/>
        <v>18454.166666666668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998</v>
      </c>
      <c r="F30" s="24">
        <f t="shared" si="0"/>
        <v>8982</v>
      </c>
      <c r="G30" s="24">
        <f t="shared" si="1"/>
        <v>988.02</v>
      </c>
      <c r="H30" s="24">
        <f t="shared" si="2"/>
        <v>116766</v>
      </c>
      <c r="I30" s="24">
        <f t="shared" si="3"/>
        <v>12844.26</v>
      </c>
      <c r="J30" s="24">
        <f t="shared" si="4"/>
        <v>2994</v>
      </c>
      <c r="K30" s="33">
        <f t="shared" si="5"/>
        <v>132604.26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78">
        <f t="shared" si="0"/>
        <v>1250</v>
      </c>
      <c r="G31" s="78">
        <f t="shared" si="1"/>
        <v>137.5</v>
      </c>
      <c r="H31" s="78">
        <f t="shared" si="2"/>
        <v>16250</v>
      </c>
      <c r="I31" s="78">
        <f t="shared" si="3"/>
        <v>1787.5</v>
      </c>
      <c r="J31" s="78">
        <f t="shared" si="4"/>
        <v>416.66666666666669</v>
      </c>
      <c r="K31" s="79">
        <f t="shared" si="5"/>
        <v>18454.166666666668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35" t="s">
        <v>142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3" t="s">
        <v>158</v>
      </c>
      <c r="G39" s="133" t="s">
        <v>159</v>
      </c>
      <c r="H39" s="133" t="s">
        <v>160</v>
      </c>
      <c r="I39" s="133" t="s">
        <v>161</v>
      </c>
      <c r="J39" s="128" t="s">
        <v>157</v>
      </c>
      <c r="K39" s="128" t="s">
        <v>162</v>
      </c>
    </row>
    <row r="40" spans="1:16" ht="20.25" customHeight="1" thickBot="1">
      <c r="A40" s="125"/>
      <c r="B40" s="127"/>
      <c r="C40" s="129"/>
      <c r="D40" s="129"/>
      <c r="E40" s="86" t="s">
        <v>0</v>
      </c>
      <c r="F40" s="133"/>
      <c r="G40" s="133"/>
      <c r="H40" s="133"/>
      <c r="I40" s="133"/>
      <c r="J40" s="134"/>
      <c r="K40" s="134"/>
    </row>
    <row r="41" spans="1:16" ht="20.25" customHeight="1">
      <c r="A41" s="27" t="s">
        <v>61</v>
      </c>
      <c r="B41" s="88" t="s">
        <v>10</v>
      </c>
      <c r="C41" s="95" t="s">
        <v>148</v>
      </c>
      <c r="D41" s="29" t="s">
        <v>121</v>
      </c>
      <c r="E41" s="30">
        <v>1630</v>
      </c>
      <c r="F41" s="24">
        <f>C41*E41</f>
        <v>9780</v>
      </c>
      <c r="G41" s="24">
        <f>F41*11%</f>
        <v>1075.8</v>
      </c>
      <c r="H41" s="24">
        <f>F41*13</f>
        <v>127140</v>
      </c>
      <c r="I41" s="24">
        <f>G41*13</f>
        <v>13985.4</v>
      </c>
      <c r="J41" s="24">
        <f>F41/3</f>
        <v>3260</v>
      </c>
      <c r="K41" s="33">
        <f>SUM(H41+I41+J41)</f>
        <v>144385.4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ref="F42:F58" si="6">C42*E42</f>
        <v>3260</v>
      </c>
      <c r="G42" s="24">
        <f t="shared" ref="G42:G58" si="7">F42*11%</f>
        <v>358.6</v>
      </c>
      <c r="H42" s="24">
        <f t="shared" ref="H42:H58" si="8">F42*13</f>
        <v>42380</v>
      </c>
      <c r="I42" s="24">
        <f t="shared" ref="I42:I58" si="9">G42*13</f>
        <v>4661.8</v>
      </c>
      <c r="J42" s="24">
        <f t="shared" ref="J42:J58" si="10">F42/3</f>
        <v>1086.6666666666667</v>
      </c>
      <c r="K42" s="33">
        <f t="shared" ref="K42:K58" si="11">SUM(H42+I42+J42)</f>
        <v>48128.466666666667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121</v>
      </c>
      <c r="E43" s="66">
        <v>1630</v>
      </c>
      <c r="F43" s="24">
        <f t="shared" si="6"/>
        <v>3260</v>
      </c>
      <c r="G43" s="24">
        <f t="shared" si="7"/>
        <v>358.6</v>
      </c>
      <c r="H43" s="24">
        <f t="shared" si="8"/>
        <v>42380</v>
      </c>
      <c r="I43" s="24">
        <f t="shared" si="9"/>
        <v>4661.8</v>
      </c>
      <c r="J43" s="24">
        <f t="shared" si="10"/>
        <v>1086.6666666666667</v>
      </c>
      <c r="K43" s="33">
        <f t="shared" si="11"/>
        <v>48128.466666666667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6"/>
        <v>2000</v>
      </c>
      <c r="G44" s="24">
        <f t="shared" si="7"/>
        <v>220</v>
      </c>
      <c r="H44" s="24">
        <f t="shared" si="8"/>
        <v>26000</v>
      </c>
      <c r="I44" s="24">
        <f t="shared" si="9"/>
        <v>2860</v>
      </c>
      <c r="J44" s="24">
        <f t="shared" si="10"/>
        <v>666.66666666666663</v>
      </c>
      <c r="K44" s="33">
        <f t="shared" si="11"/>
        <v>29526.666666666668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6"/>
        <v>40000</v>
      </c>
      <c r="G45" s="24">
        <f t="shared" si="7"/>
        <v>4400</v>
      </c>
      <c r="H45" s="24">
        <f t="shared" si="8"/>
        <v>520000</v>
      </c>
      <c r="I45" s="24">
        <f t="shared" si="9"/>
        <v>57200</v>
      </c>
      <c r="J45" s="24">
        <f t="shared" si="10"/>
        <v>13333.333333333334</v>
      </c>
      <c r="K45" s="33">
        <f t="shared" si="11"/>
        <v>590533.33333333337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6"/>
        <v>2000</v>
      </c>
      <c r="G46" s="24">
        <f t="shared" si="7"/>
        <v>220</v>
      </c>
      <c r="H46" s="24">
        <f t="shared" si="8"/>
        <v>26000</v>
      </c>
      <c r="I46" s="24">
        <f t="shared" si="9"/>
        <v>2860</v>
      </c>
      <c r="J46" s="24">
        <f t="shared" si="10"/>
        <v>666.66666666666663</v>
      </c>
      <c r="K46" s="33">
        <f t="shared" si="11"/>
        <v>29526.666666666668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6"/>
        <v>2000</v>
      </c>
      <c r="G47" s="24">
        <f t="shared" si="7"/>
        <v>220</v>
      </c>
      <c r="H47" s="24">
        <f t="shared" si="8"/>
        <v>26000</v>
      </c>
      <c r="I47" s="24">
        <f t="shared" si="9"/>
        <v>2860</v>
      </c>
      <c r="J47" s="24">
        <f t="shared" si="10"/>
        <v>666.66666666666663</v>
      </c>
      <c r="K47" s="33">
        <f t="shared" si="11"/>
        <v>29526.666666666668</v>
      </c>
    </row>
    <row r="48" spans="1:16" ht="20.25" customHeight="1">
      <c r="A48" s="32" t="s">
        <v>68</v>
      </c>
      <c r="B48" s="4" t="s">
        <v>25</v>
      </c>
      <c r="C48" s="90" t="s">
        <v>144</v>
      </c>
      <c r="D48" s="19" t="s">
        <v>121</v>
      </c>
      <c r="E48" s="66">
        <v>1630</v>
      </c>
      <c r="F48" s="24">
        <f t="shared" si="6"/>
        <v>6520</v>
      </c>
      <c r="G48" s="24">
        <f t="shared" si="7"/>
        <v>717.2</v>
      </c>
      <c r="H48" s="24">
        <f t="shared" si="8"/>
        <v>84760</v>
      </c>
      <c r="I48" s="24">
        <f t="shared" si="9"/>
        <v>9323.6</v>
      </c>
      <c r="J48" s="24">
        <f t="shared" si="10"/>
        <v>2173.3333333333335</v>
      </c>
      <c r="K48" s="33">
        <f t="shared" si="11"/>
        <v>96256.933333333334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6"/>
        <v>3260</v>
      </c>
      <c r="G49" s="24">
        <f t="shared" si="7"/>
        <v>358.6</v>
      </c>
      <c r="H49" s="24">
        <f t="shared" si="8"/>
        <v>42380</v>
      </c>
      <c r="I49" s="24">
        <f t="shared" si="9"/>
        <v>4661.8</v>
      </c>
      <c r="J49" s="24">
        <f t="shared" si="10"/>
        <v>1086.6666666666667</v>
      </c>
      <c r="K49" s="33">
        <f t="shared" si="11"/>
        <v>48128.466666666667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6"/>
        <v>35928</v>
      </c>
      <c r="G50" s="24">
        <f t="shared" si="7"/>
        <v>3952.08</v>
      </c>
      <c r="H50" s="24">
        <f t="shared" si="8"/>
        <v>467064</v>
      </c>
      <c r="I50" s="24">
        <f t="shared" si="9"/>
        <v>51377.04</v>
      </c>
      <c r="J50" s="24">
        <f t="shared" si="10"/>
        <v>11976</v>
      </c>
      <c r="K50" s="33">
        <f t="shared" si="11"/>
        <v>530417.04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6"/>
        <v>2994</v>
      </c>
      <c r="G51" s="24">
        <f t="shared" si="7"/>
        <v>329.34</v>
      </c>
      <c r="H51" s="24">
        <f t="shared" si="8"/>
        <v>38922</v>
      </c>
      <c r="I51" s="24">
        <f t="shared" si="9"/>
        <v>4281.42</v>
      </c>
      <c r="J51" s="24">
        <f t="shared" si="10"/>
        <v>998</v>
      </c>
      <c r="K51" s="33">
        <f t="shared" si="11"/>
        <v>44201.42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6"/>
        <v>5988</v>
      </c>
      <c r="G52" s="24">
        <f t="shared" si="7"/>
        <v>658.68</v>
      </c>
      <c r="H52" s="24">
        <f t="shared" si="8"/>
        <v>77844</v>
      </c>
      <c r="I52" s="24">
        <f t="shared" si="9"/>
        <v>8562.84</v>
      </c>
      <c r="J52" s="24">
        <f t="shared" si="10"/>
        <v>1996</v>
      </c>
      <c r="K52" s="33">
        <f t="shared" si="11"/>
        <v>88402.84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6"/>
        <v>12600</v>
      </c>
      <c r="G53" s="24">
        <f t="shared" si="7"/>
        <v>1386</v>
      </c>
      <c r="H53" s="24">
        <f t="shared" si="8"/>
        <v>163800</v>
      </c>
      <c r="I53" s="24">
        <f t="shared" si="9"/>
        <v>18018</v>
      </c>
      <c r="J53" s="24">
        <f t="shared" si="10"/>
        <v>4200</v>
      </c>
      <c r="K53" s="33">
        <f t="shared" si="11"/>
        <v>186018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6"/>
        <v>7000</v>
      </c>
      <c r="G54" s="24">
        <f t="shared" si="7"/>
        <v>770</v>
      </c>
      <c r="H54" s="24">
        <f t="shared" si="8"/>
        <v>91000</v>
      </c>
      <c r="I54" s="24">
        <f t="shared" si="9"/>
        <v>10010</v>
      </c>
      <c r="J54" s="24">
        <f t="shared" si="10"/>
        <v>2333.3333333333335</v>
      </c>
      <c r="K54" s="33">
        <f t="shared" si="11"/>
        <v>103343.33333333333</v>
      </c>
      <c r="M54" s="57"/>
      <c r="N54" s="57"/>
      <c r="O54" s="57"/>
      <c r="P54" s="58"/>
    </row>
    <row r="55" spans="1:16" ht="20.25" customHeight="1">
      <c r="A55" s="32" t="s">
        <v>118</v>
      </c>
      <c r="B55" s="4" t="s">
        <v>9</v>
      </c>
      <c r="C55" s="90" t="s">
        <v>144</v>
      </c>
      <c r="D55" s="19" t="s">
        <v>121</v>
      </c>
      <c r="E55" s="66">
        <v>1630</v>
      </c>
      <c r="F55" s="24">
        <f t="shared" si="6"/>
        <v>6520</v>
      </c>
      <c r="G55" s="24">
        <f t="shared" si="7"/>
        <v>717.2</v>
      </c>
      <c r="H55" s="24">
        <f t="shared" si="8"/>
        <v>84760</v>
      </c>
      <c r="I55" s="24">
        <f t="shared" si="9"/>
        <v>9323.6</v>
      </c>
      <c r="J55" s="24">
        <f t="shared" si="10"/>
        <v>2173.3333333333335</v>
      </c>
      <c r="K55" s="33">
        <f t="shared" si="11"/>
        <v>96256.933333333334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6"/>
        <v>26000</v>
      </c>
      <c r="G56" s="24">
        <f t="shared" si="7"/>
        <v>2860</v>
      </c>
      <c r="H56" s="24">
        <f t="shared" si="8"/>
        <v>338000</v>
      </c>
      <c r="I56" s="24">
        <f t="shared" si="9"/>
        <v>37180</v>
      </c>
      <c r="J56" s="24">
        <f t="shared" si="10"/>
        <v>8666.6666666666661</v>
      </c>
      <c r="K56" s="33">
        <f t="shared" si="11"/>
        <v>383846.66666666669</v>
      </c>
    </row>
    <row r="57" spans="1:16" ht="20.25" customHeight="1">
      <c r="A57" s="32" t="s">
        <v>77</v>
      </c>
      <c r="B57" s="4" t="s">
        <v>116</v>
      </c>
      <c r="C57" s="90" t="s">
        <v>148</v>
      </c>
      <c r="D57" s="19" t="s">
        <v>121</v>
      </c>
      <c r="E57" s="66">
        <v>1630</v>
      </c>
      <c r="F57" s="24">
        <f t="shared" si="6"/>
        <v>9780</v>
      </c>
      <c r="G57" s="24">
        <f t="shared" si="7"/>
        <v>1075.8</v>
      </c>
      <c r="H57" s="24">
        <f t="shared" si="8"/>
        <v>127140</v>
      </c>
      <c r="I57" s="24">
        <f t="shared" si="9"/>
        <v>13985.4</v>
      </c>
      <c r="J57" s="24">
        <f t="shared" si="10"/>
        <v>3260</v>
      </c>
      <c r="K57" s="33">
        <f t="shared" si="11"/>
        <v>144385.4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78">
        <f t="shared" si="6"/>
        <v>4000</v>
      </c>
      <c r="G58" s="78">
        <f t="shared" si="7"/>
        <v>440</v>
      </c>
      <c r="H58" s="78">
        <f t="shared" si="8"/>
        <v>52000</v>
      </c>
      <c r="I58" s="78">
        <f t="shared" si="9"/>
        <v>5720</v>
      </c>
      <c r="J58" s="78">
        <f t="shared" si="10"/>
        <v>1333.3333333333333</v>
      </c>
      <c r="K58" s="79">
        <f t="shared" si="11"/>
        <v>59053.333333333336</v>
      </c>
    </row>
    <row r="60" spans="1:16">
      <c r="A60" t="s">
        <v>166</v>
      </c>
      <c r="B60" s="57">
        <v>38000000</v>
      </c>
      <c r="F60" s="133" t="s">
        <v>158</v>
      </c>
      <c r="G60" s="133" t="s">
        <v>159</v>
      </c>
      <c r="H60" s="133" t="s">
        <v>163</v>
      </c>
      <c r="I60" s="133" t="s">
        <v>164</v>
      </c>
      <c r="J60" s="128" t="s">
        <v>165</v>
      </c>
      <c r="K60" s="128" t="s">
        <v>162</v>
      </c>
    </row>
    <row r="61" spans="1:16">
      <c r="F61" s="133"/>
      <c r="G61" s="133"/>
      <c r="H61" s="133"/>
      <c r="I61" s="133"/>
      <c r="J61" s="134"/>
      <c r="K61" s="134"/>
    </row>
    <row r="62" spans="1:16">
      <c r="A62" t="s">
        <v>167</v>
      </c>
      <c r="B62" s="57">
        <f>K62/B60*100</f>
        <v>21.69238145307018</v>
      </c>
      <c r="F62" s="102">
        <f>SUM(F3:F58)</f>
        <v>558349.85</v>
      </c>
      <c r="G62" s="102">
        <f t="shared" ref="G62:K62" si="12">SUM(G3:G58)</f>
        <v>61418.483499999988</v>
      </c>
      <c r="H62" s="102">
        <f t="shared" si="12"/>
        <v>7258548.0499999998</v>
      </c>
      <c r="I62" s="102">
        <f t="shared" si="12"/>
        <v>798440.28550000011</v>
      </c>
      <c r="J62" s="102">
        <f t="shared" si="12"/>
        <v>186116.6166666667</v>
      </c>
      <c r="K62" s="102">
        <f t="shared" si="12"/>
        <v>8243104.9521666681</v>
      </c>
    </row>
  </sheetData>
  <mergeCells count="30">
    <mergeCell ref="A7:K7"/>
    <mergeCell ref="A8:K9"/>
    <mergeCell ref="A10:A11"/>
    <mergeCell ref="B10:B11"/>
    <mergeCell ref="C10:C11"/>
    <mergeCell ref="D10:D11"/>
    <mergeCell ref="F10:F11"/>
    <mergeCell ref="G10:G11"/>
    <mergeCell ref="H10:H11"/>
    <mergeCell ref="K60:K61"/>
    <mergeCell ref="I10:I11"/>
    <mergeCell ref="J10:J11"/>
    <mergeCell ref="K10:K11"/>
    <mergeCell ref="F39:F40"/>
    <mergeCell ref="G39:G40"/>
    <mergeCell ref="H39:H40"/>
    <mergeCell ref="I39:I40"/>
    <mergeCell ref="J39:J40"/>
    <mergeCell ref="K39:K40"/>
    <mergeCell ref="A36:K36"/>
    <mergeCell ref="A37:K38"/>
    <mergeCell ref="A39:A40"/>
    <mergeCell ref="B39:B40"/>
    <mergeCell ref="C39:C40"/>
    <mergeCell ref="D39:D40"/>
    <mergeCell ref="F60:F61"/>
    <mergeCell ref="G60:G61"/>
    <mergeCell ref="H60:H61"/>
    <mergeCell ref="I60:I61"/>
    <mergeCell ref="J60:J61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7:L49"/>
  <sheetViews>
    <sheetView zoomScaleNormal="100" workbookViewId="0">
      <selection activeCell="M43" sqref="M43"/>
    </sheetView>
  </sheetViews>
  <sheetFormatPr defaultRowHeight="14.25"/>
  <cols>
    <col min="1" max="1" width="5.875" customWidth="1"/>
    <col min="2" max="2" width="33.125" customWidth="1"/>
    <col min="3" max="3" width="8.125" customWidth="1"/>
    <col min="4" max="4" width="7.5" customWidth="1"/>
    <col min="5" max="5" width="9.25" customWidth="1"/>
    <col min="6" max="6" width="9.5" customWidth="1"/>
    <col min="7" max="7" width="10" customWidth="1"/>
    <col min="8" max="8" width="11" customWidth="1"/>
    <col min="9" max="9" width="9" customWidth="1"/>
    <col min="10" max="10" width="9.5" customWidth="1"/>
    <col min="11" max="11" width="11.125" customWidth="1"/>
    <col min="12" max="12" width="9" customWidth="1"/>
  </cols>
  <sheetData>
    <row r="7" spans="1:12" ht="15" thickBot="1"/>
    <row r="8" spans="1:12">
      <c r="A8" s="138" t="s">
        <v>122</v>
      </c>
      <c r="B8" s="138"/>
      <c r="C8" s="138"/>
      <c r="D8" s="138"/>
      <c r="E8" s="138"/>
      <c r="F8" s="138"/>
      <c r="G8" s="138"/>
      <c r="H8" s="138"/>
      <c r="I8" s="138"/>
      <c r="J8" s="138"/>
      <c r="K8" s="139"/>
      <c r="L8" s="136" t="s">
        <v>125</v>
      </c>
    </row>
    <row r="9" spans="1:12" ht="14.25" customHeight="1" thickBo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1"/>
      <c r="L9" s="137"/>
    </row>
    <row r="10" spans="1:12" ht="14.25" customHeight="1">
      <c r="A10" s="142" t="s">
        <v>104</v>
      </c>
      <c r="B10" s="143" t="s">
        <v>112</v>
      </c>
      <c r="C10" s="144" t="s">
        <v>119</v>
      </c>
      <c r="D10" s="144" t="s">
        <v>120</v>
      </c>
      <c r="E10" s="55" t="s">
        <v>111</v>
      </c>
      <c r="F10" s="145" t="s">
        <v>123</v>
      </c>
      <c r="G10" s="146"/>
      <c r="H10" s="147"/>
      <c r="I10" s="148" t="s">
        <v>124</v>
      </c>
      <c r="J10" s="149"/>
      <c r="K10" s="150"/>
      <c r="L10" s="137"/>
    </row>
    <row r="11" spans="1:12" ht="17.25" customHeight="1" thickBot="1">
      <c r="A11" s="125"/>
      <c r="B11" s="127"/>
      <c r="C11" s="129"/>
      <c r="D11" s="129"/>
      <c r="E11" s="56" t="s">
        <v>0</v>
      </c>
      <c r="F11" s="48" t="s">
        <v>126</v>
      </c>
      <c r="G11" s="43" t="s">
        <v>127</v>
      </c>
      <c r="H11" s="49" t="s">
        <v>128</v>
      </c>
      <c r="I11" s="50" t="s">
        <v>126</v>
      </c>
      <c r="J11" s="36" t="s">
        <v>127</v>
      </c>
      <c r="K11" s="51" t="s">
        <v>128</v>
      </c>
      <c r="L11" s="137"/>
    </row>
    <row r="12" spans="1:12" ht="20.25" customHeight="1">
      <c r="A12" s="27" t="s">
        <v>41</v>
      </c>
      <c r="B12" s="28" t="s">
        <v>33</v>
      </c>
      <c r="C12" s="29">
        <v>1</v>
      </c>
      <c r="D12" s="29" t="s">
        <v>121</v>
      </c>
      <c r="E12" s="61">
        <v>998</v>
      </c>
      <c r="F12" s="62">
        <f>E12*12%</f>
        <v>119.75999999999999</v>
      </c>
      <c r="G12" s="30">
        <f>E12+F12</f>
        <v>1117.76</v>
      </c>
      <c r="H12" s="63">
        <f>G12*13.3</f>
        <v>14866.208000000001</v>
      </c>
      <c r="I12" s="45">
        <f>E13*22%</f>
        <v>219.56</v>
      </c>
      <c r="J12" s="37">
        <f>E12+I12</f>
        <v>1217.56</v>
      </c>
      <c r="K12" s="40">
        <f>J12*13.3</f>
        <v>16193.548000000001</v>
      </c>
      <c r="L12" s="52">
        <f>K12-H12</f>
        <v>1327.3400000000001</v>
      </c>
    </row>
    <row r="13" spans="1:12" ht="20.25" customHeight="1">
      <c r="A13" s="32" t="s">
        <v>42</v>
      </c>
      <c r="B13" s="4" t="s">
        <v>29</v>
      </c>
      <c r="C13" s="5">
        <v>1</v>
      </c>
      <c r="D13" s="19" t="s">
        <v>121</v>
      </c>
      <c r="E13" s="64">
        <v>998</v>
      </c>
      <c r="F13" s="65">
        <f>E13*12%</f>
        <v>119.75999999999999</v>
      </c>
      <c r="G13" s="66">
        <f>E13+F13</f>
        <v>1117.76</v>
      </c>
      <c r="H13" s="67">
        <f t="shared" ref="H13:H49" si="0">G13*13.3</f>
        <v>14866.208000000001</v>
      </c>
      <c r="I13" s="46">
        <f>E13*22%</f>
        <v>219.56</v>
      </c>
      <c r="J13" s="38">
        <f>E13+I13</f>
        <v>1217.56</v>
      </c>
      <c r="K13" s="41">
        <f>J13*13.3</f>
        <v>16193.548000000001</v>
      </c>
      <c r="L13" s="44">
        <f t="shared" ref="L13:L49" si="1">K13-H13</f>
        <v>1327.3400000000001</v>
      </c>
    </row>
    <row r="14" spans="1:12" ht="20.25" customHeight="1">
      <c r="A14" s="32" t="s">
        <v>43</v>
      </c>
      <c r="B14" s="2" t="s">
        <v>31</v>
      </c>
      <c r="C14" s="3">
        <v>1</v>
      </c>
      <c r="D14" s="19" t="s">
        <v>121</v>
      </c>
      <c r="E14" s="64">
        <v>1200</v>
      </c>
      <c r="F14" s="68">
        <f t="shared" ref="F14:F49" si="2">E14*12%</f>
        <v>144</v>
      </c>
      <c r="G14" s="66">
        <f t="shared" ref="G14:G49" si="3">E14+F14</f>
        <v>1344</v>
      </c>
      <c r="H14" s="67">
        <f t="shared" si="0"/>
        <v>17875.2</v>
      </c>
      <c r="I14" s="46">
        <f t="shared" ref="I14:I49" si="4">E14*22%</f>
        <v>264</v>
      </c>
      <c r="J14" s="38">
        <f t="shared" ref="J14:J49" si="5">E14+I14</f>
        <v>1464</v>
      </c>
      <c r="K14" s="41">
        <f t="shared" ref="K14:K49" si="6">J14*13.3</f>
        <v>19471.2</v>
      </c>
      <c r="L14" s="44">
        <f t="shared" si="1"/>
        <v>1596</v>
      </c>
    </row>
    <row r="15" spans="1:12" ht="20.25" customHeight="1">
      <c r="A15" s="32" t="s">
        <v>44</v>
      </c>
      <c r="B15" s="4" t="s">
        <v>24</v>
      </c>
      <c r="C15" s="5">
        <v>1</v>
      </c>
      <c r="D15" s="19" t="s">
        <v>121</v>
      </c>
      <c r="E15" s="64">
        <v>998</v>
      </c>
      <c r="F15" s="68">
        <f t="shared" si="2"/>
        <v>119.75999999999999</v>
      </c>
      <c r="G15" s="66">
        <f t="shared" si="3"/>
        <v>1117.76</v>
      </c>
      <c r="H15" s="67">
        <f t="shared" si="0"/>
        <v>14866.208000000001</v>
      </c>
      <c r="I15" s="46">
        <f t="shared" si="4"/>
        <v>219.56</v>
      </c>
      <c r="J15" s="38">
        <f t="shared" si="5"/>
        <v>1217.56</v>
      </c>
      <c r="K15" s="41">
        <f t="shared" si="6"/>
        <v>16193.548000000001</v>
      </c>
      <c r="L15" s="44">
        <f t="shared" si="1"/>
        <v>1327.3400000000001</v>
      </c>
    </row>
    <row r="16" spans="1:12" ht="20.25" customHeight="1">
      <c r="A16" s="32" t="s">
        <v>45</v>
      </c>
      <c r="B16" s="4" t="s">
        <v>14</v>
      </c>
      <c r="C16" s="5">
        <v>1</v>
      </c>
      <c r="D16" s="19" t="s">
        <v>121</v>
      </c>
      <c r="E16" s="64">
        <v>998</v>
      </c>
      <c r="F16" s="68">
        <f t="shared" si="2"/>
        <v>119.75999999999999</v>
      </c>
      <c r="G16" s="66">
        <f t="shared" si="3"/>
        <v>1117.76</v>
      </c>
      <c r="H16" s="67">
        <f t="shared" si="0"/>
        <v>14866.208000000001</v>
      </c>
      <c r="I16" s="46">
        <f t="shared" si="4"/>
        <v>219.56</v>
      </c>
      <c r="J16" s="38">
        <f t="shared" si="5"/>
        <v>1217.56</v>
      </c>
      <c r="K16" s="41">
        <f t="shared" si="6"/>
        <v>16193.548000000001</v>
      </c>
      <c r="L16" s="44">
        <f t="shared" si="1"/>
        <v>1327.3400000000001</v>
      </c>
    </row>
    <row r="17" spans="1:12" ht="20.25" customHeight="1">
      <c r="A17" s="32" t="s">
        <v>46</v>
      </c>
      <c r="B17" s="4" t="s">
        <v>15</v>
      </c>
      <c r="C17" s="5">
        <v>1</v>
      </c>
      <c r="D17" s="19" t="s">
        <v>121</v>
      </c>
      <c r="E17" s="64">
        <v>1200</v>
      </c>
      <c r="F17" s="68">
        <f t="shared" si="2"/>
        <v>144</v>
      </c>
      <c r="G17" s="66">
        <f t="shared" si="3"/>
        <v>1344</v>
      </c>
      <c r="H17" s="67">
        <f t="shared" si="0"/>
        <v>17875.2</v>
      </c>
      <c r="I17" s="46">
        <f t="shared" si="4"/>
        <v>264</v>
      </c>
      <c r="J17" s="38">
        <f t="shared" si="5"/>
        <v>1464</v>
      </c>
      <c r="K17" s="41">
        <f t="shared" si="6"/>
        <v>19471.2</v>
      </c>
      <c r="L17" s="44">
        <f t="shared" si="1"/>
        <v>1596</v>
      </c>
    </row>
    <row r="18" spans="1:12" ht="20.25" customHeight="1">
      <c r="A18" s="32" t="s">
        <v>47</v>
      </c>
      <c r="B18" s="4" t="s">
        <v>16</v>
      </c>
      <c r="C18" s="5">
        <v>1</v>
      </c>
      <c r="D18" s="19" t="s">
        <v>121</v>
      </c>
      <c r="E18" s="64">
        <v>1200</v>
      </c>
      <c r="F18" s="68">
        <f t="shared" si="2"/>
        <v>144</v>
      </c>
      <c r="G18" s="66">
        <f t="shared" si="3"/>
        <v>1344</v>
      </c>
      <c r="H18" s="67">
        <f t="shared" si="0"/>
        <v>17875.2</v>
      </c>
      <c r="I18" s="46">
        <f t="shared" si="4"/>
        <v>264</v>
      </c>
      <c r="J18" s="38">
        <f t="shared" si="5"/>
        <v>1464</v>
      </c>
      <c r="K18" s="41">
        <f t="shared" si="6"/>
        <v>19471.2</v>
      </c>
      <c r="L18" s="44">
        <f t="shared" si="1"/>
        <v>1596</v>
      </c>
    </row>
    <row r="19" spans="1:12" ht="20.25" customHeight="1">
      <c r="A19" s="32" t="s">
        <v>48</v>
      </c>
      <c r="B19" s="2" t="s">
        <v>32</v>
      </c>
      <c r="C19" s="3">
        <v>1</v>
      </c>
      <c r="D19" s="19" t="s">
        <v>121</v>
      </c>
      <c r="E19" s="64">
        <v>1500</v>
      </c>
      <c r="F19" s="68">
        <f t="shared" si="2"/>
        <v>180</v>
      </c>
      <c r="G19" s="66">
        <f t="shared" si="3"/>
        <v>1680</v>
      </c>
      <c r="H19" s="67">
        <f t="shared" si="0"/>
        <v>22344</v>
      </c>
      <c r="I19" s="46">
        <f t="shared" si="4"/>
        <v>330</v>
      </c>
      <c r="J19" s="38">
        <f t="shared" si="5"/>
        <v>1830</v>
      </c>
      <c r="K19" s="41">
        <f t="shared" si="6"/>
        <v>24339</v>
      </c>
      <c r="L19" s="44">
        <f t="shared" si="1"/>
        <v>1995</v>
      </c>
    </row>
    <row r="20" spans="1:12" ht="20.25" customHeight="1">
      <c r="A20" s="32" t="s">
        <v>49</v>
      </c>
      <c r="B20" s="4" t="s">
        <v>30</v>
      </c>
      <c r="C20" s="5">
        <v>1</v>
      </c>
      <c r="D20" s="19" t="s">
        <v>121</v>
      </c>
      <c r="E20" s="64">
        <v>998</v>
      </c>
      <c r="F20" s="68">
        <f t="shared" si="2"/>
        <v>119.75999999999999</v>
      </c>
      <c r="G20" s="66">
        <f t="shared" si="3"/>
        <v>1117.76</v>
      </c>
      <c r="H20" s="67">
        <f t="shared" si="0"/>
        <v>14866.208000000001</v>
      </c>
      <c r="I20" s="46">
        <f t="shared" si="4"/>
        <v>219.56</v>
      </c>
      <c r="J20" s="38">
        <f t="shared" si="5"/>
        <v>1217.56</v>
      </c>
      <c r="K20" s="41">
        <f t="shared" si="6"/>
        <v>16193.548000000001</v>
      </c>
      <c r="L20" s="44">
        <f t="shared" si="1"/>
        <v>1327.3400000000001</v>
      </c>
    </row>
    <row r="21" spans="1:12" ht="20.25" customHeight="1">
      <c r="A21" s="32" t="s">
        <v>50</v>
      </c>
      <c r="B21" s="6" t="s">
        <v>37</v>
      </c>
      <c r="C21" s="7">
        <v>1</v>
      </c>
      <c r="D21" s="19" t="s">
        <v>121</v>
      </c>
      <c r="E21" s="69">
        <v>1250</v>
      </c>
      <c r="F21" s="68">
        <f t="shared" si="2"/>
        <v>150</v>
      </c>
      <c r="G21" s="66">
        <f t="shared" si="3"/>
        <v>1400</v>
      </c>
      <c r="H21" s="67">
        <f t="shared" si="0"/>
        <v>18620</v>
      </c>
      <c r="I21" s="46">
        <f t="shared" si="4"/>
        <v>275</v>
      </c>
      <c r="J21" s="38">
        <f t="shared" si="5"/>
        <v>1525</v>
      </c>
      <c r="K21" s="41">
        <f t="shared" si="6"/>
        <v>20282.5</v>
      </c>
      <c r="L21" s="44">
        <f t="shared" si="1"/>
        <v>1662.5</v>
      </c>
    </row>
    <row r="22" spans="1:12" ht="20.25" customHeight="1">
      <c r="A22" s="32" t="s">
        <v>51</v>
      </c>
      <c r="B22" s="4" t="s">
        <v>40</v>
      </c>
      <c r="C22" s="5">
        <v>1</v>
      </c>
      <c r="D22" s="19" t="s">
        <v>121</v>
      </c>
      <c r="E22" s="64">
        <v>1250</v>
      </c>
      <c r="F22" s="68">
        <f t="shared" si="2"/>
        <v>150</v>
      </c>
      <c r="G22" s="66">
        <f t="shared" si="3"/>
        <v>1400</v>
      </c>
      <c r="H22" s="67">
        <f t="shared" si="0"/>
        <v>18620</v>
      </c>
      <c r="I22" s="46">
        <f t="shared" si="4"/>
        <v>275</v>
      </c>
      <c r="J22" s="38">
        <f t="shared" si="5"/>
        <v>1525</v>
      </c>
      <c r="K22" s="41">
        <f t="shared" si="6"/>
        <v>20282.5</v>
      </c>
      <c r="L22" s="44">
        <f t="shared" si="1"/>
        <v>1662.5</v>
      </c>
    </row>
    <row r="23" spans="1:12" ht="17.25" customHeight="1">
      <c r="A23" s="32" t="s">
        <v>52</v>
      </c>
      <c r="B23" s="70" t="s">
        <v>139</v>
      </c>
      <c r="C23" s="71">
        <v>1</v>
      </c>
      <c r="D23" s="19" t="s">
        <v>121</v>
      </c>
      <c r="E23" s="64">
        <v>998</v>
      </c>
      <c r="F23" s="68">
        <f t="shared" si="2"/>
        <v>119.75999999999999</v>
      </c>
      <c r="G23" s="66">
        <f t="shared" si="3"/>
        <v>1117.76</v>
      </c>
      <c r="H23" s="67">
        <f t="shared" si="0"/>
        <v>14866.208000000001</v>
      </c>
      <c r="I23" s="46">
        <f t="shared" si="4"/>
        <v>219.56</v>
      </c>
      <c r="J23" s="38">
        <f t="shared" si="5"/>
        <v>1217.56</v>
      </c>
      <c r="K23" s="41">
        <f t="shared" si="6"/>
        <v>16193.548000000001</v>
      </c>
      <c r="L23" s="44">
        <f t="shared" si="1"/>
        <v>1327.3400000000001</v>
      </c>
    </row>
    <row r="24" spans="1:12" ht="20.25" customHeight="1">
      <c r="A24" s="32" t="s">
        <v>53</v>
      </c>
      <c r="B24" s="2" t="s">
        <v>130</v>
      </c>
      <c r="C24" s="3">
        <v>1</v>
      </c>
      <c r="D24" s="19" t="s">
        <v>121</v>
      </c>
      <c r="E24" s="64">
        <v>998</v>
      </c>
      <c r="F24" s="68">
        <f t="shared" si="2"/>
        <v>119.75999999999999</v>
      </c>
      <c r="G24" s="66">
        <f t="shared" si="3"/>
        <v>1117.76</v>
      </c>
      <c r="H24" s="67">
        <f t="shared" si="0"/>
        <v>14866.208000000001</v>
      </c>
      <c r="I24" s="46">
        <f t="shared" si="4"/>
        <v>219.56</v>
      </c>
      <c r="J24" s="38">
        <f t="shared" si="5"/>
        <v>1217.56</v>
      </c>
      <c r="K24" s="41">
        <f t="shared" si="6"/>
        <v>16193.548000000001</v>
      </c>
      <c r="L24" s="44">
        <f t="shared" si="1"/>
        <v>1327.3400000000001</v>
      </c>
    </row>
    <row r="25" spans="1:12" ht="20.25" customHeight="1">
      <c r="A25" s="32" t="s">
        <v>54</v>
      </c>
      <c r="B25" s="2" t="s">
        <v>34</v>
      </c>
      <c r="C25" s="3">
        <v>1</v>
      </c>
      <c r="D25" s="19" t="s">
        <v>121</v>
      </c>
      <c r="E25" s="64">
        <v>1243.97</v>
      </c>
      <c r="F25" s="68">
        <f t="shared" si="2"/>
        <v>149.2764</v>
      </c>
      <c r="G25" s="66">
        <f t="shared" si="3"/>
        <v>1393.2464</v>
      </c>
      <c r="H25" s="67">
        <f t="shared" si="0"/>
        <v>18530.17712</v>
      </c>
      <c r="I25" s="46">
        <f t="shared" si="4"/>
        <v>273.67340000000002</v>
      </c>
      <c r="J25" s="38">
        <f t="shared" si="5"/>
        <v>1517.6433999999999</v>
      </c>
      <c r="K25" s="41">
        <f t="shared" si="6"/>
        <v>20184.657220000001</v>
      </c>
      <c r="L25" s="44">
        <f t="shared" si="1"/>
        <v>1654.4801000000007</v>
      </c>
    </row>
    <row r="26" spans="1:12" ht="20.25" customHeight="1">
      <c r="A26" s="32" t="s">
        <v>55</v>
      </c>
      <c r="B26" s="2" t="s">
        <v>35</v>
      </c>
      <c r="C26" s="3">
        <v>1</v>
      </c>
      <c r="D26" s="19" t="s">
        <v>121</v>
      </c>
      <c r="E26" s="64">
        <v>1250</v>
      </c>
      <c r="F26" s="68">
        <f t="shared" si="2"/>
        <v>150</v>
      </c>
      <c r="G26" s="66">
        <f t="shared" si="3"/>
        <v>1400</v>
      </c>
      <c r="H26" s="67">
        <f t="shared" si="0"/>
        <v>18620</v>
      </c>
      <c r="I26" s="46">
        <f t="shared" si="4"/>
        <v>275</v>
      </c>
      <c r="J26" s="38">
        <f t="shared" si="5"/>
        <v>1525</v>
      </c>
      <c r="K26" s="41">
        <f t="shared" si="6"/>
        <v>20282.5</v>
      </c>
      <c r="L26" s="44">
        <f t="shared" si="1"/>
        <v>1662.5</v>
      </c>
    </row>
    <row r="27" spans="1:12" ht="20.25" customHeight="1">
      <c r="A27" s="32" t="s">
        <v>56</v>
      </c>
      <c r="B27" s="4" t="s">
        <v>26</v>
      </c>
      <c r="C27" s="5">
        <v>1</v>
      </c>
      <c r="D27" s="19" t="s">
        <v>121</v>
      </c>
      <c r="E27" s="64">
        <v>1250</v>
      </c>
      <c r="F27" s="68">
        <f t="shared" si="2"/>
        <v>150</v>
      </c>
      <c r="G27" s="66">
        <f t="shared" si="3"/>
        <v>1400</v>
      </c>
      <c r="H27" s="67">
        <f t="shared" si="0"/>
        <v>18620</v>
      </c>
      <c r="I27" s="46">
        <f t="shared" si="4"/>
        <v>275</v>
      </c>
      <c r="J27" s="38">
        <f t="shared" si="5"/>
        <v>1525</v>
      </c>
      <c r="K27" s="41">
        <f t="shared" si="6"/>
        <v>20282.5</v>
      </c>
      <c r="L27" s="44">
        <f t="shared" si="1"/>
        <v>1662.5</v>
      </c>
    </row>
    <row r="28" spans="1:12" ht="20.25" customHeight="1">
      <c r="A28" s="32" t="s">
        <v>57</v>
      </c>
      <c r="B28" s="4" t="s">
        <v>38</v>
      </c>
      <c r="C28" s="5">
        <v>1</v>
      </c>
      <c r="D28" s="19" t="s">
        <v>121</v>
      </c>
      <c r="E28" s="64">
        <v>998</v>
      </c>
      <c r="F28" s="68">
        <f t="shared" si="2"/>
        <v>119.75999999999999</v>
      </c>
      <c r="G28" s="66">
        <f t="shared" si="3"/>
        <v>1117.76</v>
      </c>
      <c r="H28" s="67">
        <f t="shared" si="0"/>
        <v>14866.208000000001</v>
      </c>
      <c r="I28" s="46">
        <f t="shared" si="4"/>
        <v>219.56</v>
      </c>
      <c r="J28" s="38">
        <f t="shared" si="5"/>
        <v>1217.56</v>
      </c>
      <c r="K28" s="41">
        <f t="shared" si="6"/>
        <v>16193.548000000001</v>
      </c>
      <c r="L28" s="44">
        <f t="shared" si="1"/>
        <v>1327.3400000000001</v>
      </c>
    </row>
    <row r="29" spans="1:12" ht="20.25" customHeight="1">
      <c r="A29" s="32" t="s">
        <v>58</v>
      </c>
      <c r="B29" s="4" t="s">
        <v>27</v>
      </c>
      <c r="C29" s="5">
        <v>1</v>
      </c>
      <c r="D29" s="19" t="s">
        <v>121</v>
      </c>
      <c r="E29" s="64">
        <v>1250</v>
      </c>
      <c r="F29" s="68">
        <f t="shared" si="2"/>
        <v>150</v>
      </c>
      <c r="G29" s="66">
        <f t="shared" si="3"/>
        <v>1400</v>
      </c>
      <c r="H29" s="67">
        <f t="shared" si="0"/>
        <v>18620</v>
      </c>
      <c r="I29" s="46">
        <f t="shared" si="4"/>
        <v>275</v>
      </c>
      <c r="J29" s="38">
        <f t="shared" si="5"/>
        <v>1525</v>
      </c>
      <c r="K29" s="41">
        <f t="shared" si="6"/>
        <v>20282.5</v>
      </c>
      <c r="L29" s="44">
        <f t="shared" si="1"/>
        <v>1662.5</v>
      </c>
    </row>
    <row r="30" spans="1:12" ht="20.25" customHeight="1">
      <c r="A30" s="32" t="s">
        <v>59</v>
      </c>
      <c r="B30" s="4" t="s">
        <v>11</v>
      </c>
      <c r="C30" s="5">
        <v>1</v>
      </c>
      <c r="D30" s="19" t="s">
        <v>121</v>
      </c>
      <c r="E30" s="64">
        <v>998</v>
      </c>
      <c r="F30" s="68">
        <f t="shared" si="2"/>
        <v>119.75999999999999</v>
      </c>
      <c r="G30" s="66">
        <f t="shared" si="3"/>
        <v>1117.76</v>
      </c>
      <c r="H30" s="67">
        <f t="shared" si="0"/>
        <v>14866.208000000001</v>
      </c>
      <c r="I30" s="46">
        <f t="shared" si="4"/>
        <v>219.56</v>
      </c>
      <c r="J30" s="38">
        <f t="shared" si="5"/>
        <v>1217.56</v>
      </c>
      <c r="K30" s="41">
        <f t="shared" si="6"/>
        <v>16193.548000000001</v>
      </c>
      <c r="L30" s="44">
        <f t="shared" si="1"/>
        <v>1327.3400000000001</v>
      </c>
    </row>
    <row r="31" spans="1:12" ht="20.25" customHeight="1">
      <c r="A31" s="32" t="s">
        <v>60</v>
      </c>
      <c r="B31" s="4" t="s">
        <v>114</v>
      </c>
      <c r="C31" s="5">
        <v>1</v>
      </c>
      <c r="D31" s="19" t="s">
        <v>121</v>
      </c>
      <c r="E31" s="64">
        <v>1250</v>
      </c>
      <c r="F31" s="68">
        <f t="shared" si="2"/>
        <v>150</v>
      </c>
      <c r="G31" s="66">
        <f t="shared" si="3"/>
        <v>1400</v>
      </c>
      <c r="H31" s="67">
        <f t="shared" si="0"/>
        <v>18620</v>
      </c>
      <c r="I31" s="46">
        <f t="shared" si="4"/>
        <v>275</v>
      </c>
      <c r="J31" s="38">
        <f t="shared" si="5"/>
        <v>1525</v>
      </c>
      <c r="K31" s="41">
        <f t="shared" si="6"/>
        <v>20282.5</v>
      </c>
      <c r="L31" s="44">
        <f t="shared" si="1"/>
        <v>1662.5</v>
      </c>
    </row>
    <row r="32" spans="1:12" ht="20.25" customHeight="1">
      <c r="A32" s="32" t="s">
        <v>61</v>
      </c>
      <c r="B32" s="4" t="s">
        <v>10</v>
      </c>
      <c r="C32" s="5">
        <v>1</v>
      </c>
      <c r="D32" s="19" t="s">
        <v>121</v>
      </c>
      <c r="E32" s="64">
        <v>1630</v>
      </c>
      <c r="F32" s="68">
        <f t="shared" si="2"/>
        <v>195.6</v>
      </c>
      <c r="G32" s="66">
        <f t="shared" si="3"/>
        <v>1825.6</v>
      </c>
      <c r="H32" s="67">
        <f t="shared" si="0"/>
        <v>24280.48</v>
      </c>
      <c r="I32" s="46">
        <f t="shared" si="4"/>
        <v>358.6</v>
      </c>
      <c r="J32" s="38">
        <f t="shared" si="5"/>
        <v>1988.6</v>
      </c>
      <c r="K32" s="41">
        <f t="shared" si="6"/>
        <v>26448.38</v>
      </c>
      <c r="L32" s="44">
        <f t="shared" si="1"/>
        <v>2167.9000000000015</v>
      </c>
    </row>
    <row r="33" spans="1:12" ht="20.25" customHeight="1">
      <c r="A33" s="32" t="s">
        <v>62</v>
      </c>
      <c r="B33" s="4" t="s">
        <v>136</v>
      </c>
      <c r="C33" s="5">
        <v>1</v>
      </c>
      <c r="D33" s="19" t="s">
        <v>121</v>
      </c>
      <c r="E33" s="64">
        <v>1630</v>
      </c>
      <c r="F33" s="68">
        <f t="shared" si="2"/>
        <v>195.6</v>
      </c>
      <c r="G33" s="66">
        <f t="shared" si="3"/>
        <v>1825.6</v>
      </c>
      <c r="H33" s="67">
        <f t="shared" si="0"/>
        <v>24280.48</v>
      </c>
      <c r="I33" s="46">
        <f t="shared" si="4"/>
        <v>358.6</v>
      </c>
      <c r="J33" s="38">
        <f t="shared" si="5"/>
        <v>1988.6</v>
      </c>
      <c r="K33" s="41">
        <f t="shared" si="6"/>
        <v>26448.38</v>
      </c>
      <c r="L33" s="44">
        <f t="shared" si="1"/>
        <v>2167.9000000000015</v>
      </c>
    </row>
    <row r="34" spans="1:12" ht="20.25" customHeight="1">
      <c r="A34" s="32" t="s">
        <v>63</v>
      </c>
      <c r="B34" s="2" t="s">
        <v>135</v>
      </c>
      <c r="C34" s="3">
        <v>1</v>
      </c>
      <c r="D34" s="19" t="s">
        <v>121</v>
      </c>
      <c r="E34" s="64">
        <v>1680</v>
      </c>
      <c r="F34" s="68">
        <f t="shared" si="2"/>
        <v>201.6</v>
      </c>
      <c r="G34" s="66">
        <f t="shared" si="3"/>
        <v>1881.6</v>
      </c>
      <c r="H34" s="67">
        <f t="shared" si="0"/>
        <v>25025.279999999999</v>
      </c>
      <c r="I34" s="46">
        <f t="shared" si="4"/>
        <v>369.6</v>
      </c>
      <c r="J34" s="38">
        <f t="shared" si="5"/>
        <v>2049.6</v>
      </c>
      <c r="K34" s="41">
        <f t="shared" si="6"/>
        <v>27259.68</v>
      </c>
      <c r="L34" s="44">
        <f t="shared" si="1"/>
        <v>2234.4000000000015</v>
      </c>
    </row>
    <row r="35" spans="1:12" ht="20.25" customHeight="1">
      <c r="A35" s="32" t="s">
        <v>64</v>
      </c>
      <c r="B35" s="4" t="s">
        <v>28</v>
      </c>
      <c r="C35" s="5">
        <v>1</v>
      </c>
      <c r="D35" s="19" t="s">
        <v>121</v>
      </c>
      <c r="E35" s="64">
        <v>2000</v>
      </c>
      <c r="F35" s="68">
        <f t="shared" si="2"/>
        <v>240</v>
      </c>
      <c r="G35" s="66">
        <f t="shared" si="3"/>
        <v>2240</v>
      </c>
      <c r="H35" s="67">
        <f t="shared" si="0"/>
        <v>29792</v>
      </c>
      <c r="I35" s="46">
        <f t="shared" si="4"/>
        <v>440</v>
      </c>
      <c r="J35" s="38">
        <f t="shared" si="5"/>
        <v>2440</v>
      </c>
      <c r="K35" s="41">
        <f t="shared" si="6"/>
        <v>32452</v>
      </c>
      <c r="L35" s="44">
        <f t="shared" si="1"/>
        <v>2660</v>
      </c>
    </row>
    <row r="36" spans="1:12" ht="20.25" customHeight="1">
      <c r="A36" s="32" t="s">
        <v>65</v>
      </c>
      <c r="B36" s="4" t="s">
        <v>13</v>
      </c>
      <c r="C36" s="5">
        <v>1</v>
      </c>
      <c r="D36" s="19" t="s">
        <v>121</v>
      </c>
      <c r="E36" s="64">
        <v>2000</v>
      </c>
      <c r="F36" s="68">
        <f t="shared" si="2"/>
        <v>240</v>
      </c>
      <c r="G36" s="66">
        <f t="shared" si="3"/>
        <v>2240</v>
      </c>
      <c r="H36" s="67">
        <f t="shared" si="0"/>
        <v>29792</v>
      </c>
      <c r="I36" s="46">
        <f t="shared" si="4"/>
        <v>440</v>
      </c>
      <c r="J36" s="38">
        <f t="shared" si="5"/>
        <v>2440</v>
      </c>
      <c r="K36" s="41">
        <f t="shared" si="6"/>
        <v>32452</v>
      </c>
      <c r="L36" s="44">
        <f t="shared" si="1"/>
        <v>2660</v>
      </c>
    </row>
    <row r="37" spans="1:12" ht="20.25" customHeight="1">
      <c r="A37" s="32" t="s">
        <v>66</v>
      </c>
      <c r="B37" s="2" t="s">
        <v>36</v>
      </c>
      <c r="C37" s="3">
        <v>1</v>
      </c>
      <c r="D37" s="19" t="s">
        <v>121</v>
      </c>
      <c r="E37" s="64">
        <v>2000</v>
      </c>
      <c r="F37" s="68">
        <f t="shared" si="2"/>
        <v>240</v>
      </c>
      <c r="G37" s="66">
        <f t="shared" si="3"/>
        <v>2240</v>
      </c>
      <c r="H37" s="67">
        <f t="shared" si="0"/>
        <v>29792</v>
      </c>
      <c r="I37" s="46">
        <f t="shared" si="4"/>
        <v>440</v>
      </c>
      <c r="J37" s="38">
        <f t="shared" si="5"/>
        <v>2440</v>
      </c>
      <c r="K37" s="41">
        <f t="shared" si="6"/>
        <v>32452</v>
      </c>
      <c r="L37" s="44">
        <f t="shared" si="1"/>
        <v>2660</v>
      </c>
    </row>
    <row r="38" spans="1:12" ht="20.25" customHeight="1">
      <c r="A38" s="32" t="s">
        <v>67</v>
      </c>
      <c r="B38" s="2" t="s">
        <v>23</v>
      </c>
      <c r="C38" s="3">
        <v>1</v>
      </c>
      <c r="D38" s="19" t="s">
        <v>121</v>
      </c>
      <c r="E38" s="64">
        <v>2000</v>
      </c>
      <c r="F38" s="68">
        <f t="shared" si="2"/>
        <v>240</v>
      </c>
      <c r="G38" s="66">
        <f t="shared" si="3"/>
        <v>2240</v>
      </c>
      <c r="H38" s="67">
        <f t="shared" si="0"/>
        <v>29792</v>
      </c>
      <c r="I38" s="46">
        <f t="shared" si="4"/>
        <v>440</v>
      </c>
      <c r="J38" s="38">
        <f t="shared" si="5"/>
        <v>2440</v>
      </c>
      <c r="K38" s="41">
        <f t="shared" si="6"/>
        <v>32452</v>
      </c>
      <c r="L38" s="44">
        <f t="shared" si="1"/>
        <v>2660</v>
      </c>
    </row>
    <row r="39" spans="1:12" ht="20.25" customHeight="1">
      <c r="A39" s="32" t="s">
        <v>69</v>
      </c>
      <c r="B39" s="4" t="s">
        <v>25</v>
      </c>
      <c r="C39" s="5">
        <v>1</v>
      </c>
      <c r="D39" s="19" t="s">
        <v>121</v>
      </c>
      <c r="E39" s="64">
        <v>1630</v>
      </c>
      <c r="F39" s="68">
        <f t="shared" si="2"/>
        <v>195.6</v>
      </c>
      <c r="G39" s="66">
        <f t="shared" si="3"/>
        <v>1825.6</v>
      </c>
      <c r="H39" s="67">
        <f t="shared" si="0"/>
        <v>24280.48</v>
      </c>
      <c r="I39" s="46">
        <f t="shared" si="4"/>
        <v>358.6</v>
      </c>
      <c r="J39" s="38">
        <f t="shared" si="5"/>
        <v>1988.6</v>
      </c>
      <c r="K39" s="41">
        <f t="shared" si="6"/>
        <v>26448.38</v>
      </c>
      <c r="L39" s="44">
        <f t="shared" si="1"/>
        <v>2167.9000000000015</v>
      </c>
    </row>
    <row r="40" spans="1:12" ht="20.25" customHeight="1">
      <c r="A40" s="32" t="s">
        <v>70</v>
      </c>
      <c r="B40" s="4" t="s">
        <v>12</v>
      </c>
      <c r="C40" s="5">
        <v>1</v>
      </c>
      <c r="D40" s="19" t="s">
        <v>121</v>
      </c>
      <c r="E40" s="64">
        <v>1630</v>
      </c>
      <c r="F40" s="68">
        <f t="shared" si="2"/>
        <v>195.6</v>
      </c>
      <c r="G40" s="66">
        <f t="shared" si="3"/>
        <v>1825.6</v>
      </c>
      <c r="H40" s="67">
        <f t="shared" si="0"/>
        <v>24280.48</v>
      </c>
      <c r="I40" s="46">
        <f t="shared" si="4"/>
        <v>358.6</v>
      </c>
      <c r="J40" s="38">
        <f t="shared" si="5"/>
        <v>1988.6</v>
      </c>
      <c r="K40" s="41">
        <f t="shared" si="6"/>
        <v>26448.38</v>
      </c>
      <c r="L40" s="44">
        <f t="shared" si="1"/>
        <v>2167.9000000000015</v>
      </c>
    </row>
    <row r="41" spans="1:12" ht="20.25" customHeight="1">
      <c r="A41" s="32" t="s">
        <v>71</v>
      </c>
      <c r="B41" s="4" t="s">
        <v>19</v>
      </c>
      <c r="C41" s="5">
        <v>1</v>
      </c>
      <c r="D41" s="19" t="s">
        <v>121</v>
      </c>
      <c r="E41" s="64">
        <v>2994</v>
      </c>
      <c r="F41" s="68">
        <f t="shared" si="2"/>
        <v>359.28</v>
      </c>
      <c r="G41" s="66">
        <f t="shared" si="3"/>
        <v>3353.2799999999997</v>
      </c>
      <c r="H41" s="67">
        <f t="shared" si="0"/>
        <v>44598.623999999996</v>
      </c>
      <c r="I41" s="46">
        <f t="shared" si="4"/>
        <v>658.68</v>
      </c>
      <c r="J41" s="38">
        <f t="shared" si="5"/>
        <v>3652.68</v>
      </c>
      <c r="K41" s="41">
        <f t="shared" si="6"/>
        <v>48580.644</v>
      </c>
      <c r="L41" s="44">
        <f t="shared" si="1"/>
        <v>3982.0200000000041</v>
      </c>
    </row>
    <row r="42" spans="1:12" ht="20.25" customHeight="1">
      <c r="A42" s="32" t="s">
        <v>72</v>
      </c>
      <c r="B42" s="4" t="s">
        <v>21</v>
      </c>
      <c r="C42" s="5">
        <v>1</v>
      </c>
      <c r="D42" s="19" t="s">
        <v>121</v>
      </c>
      <c r="E42" s="64">
        <v>2994</v>
      </c>
      <c r="F42" s="68">
        <f t="shared" si="2"/>
        <v>359.28</v>
      </c>
      <c r="G42" s="66">
        <f t="shared" si="3"/>
        <v>3353.2799999999997</v>
      </c>
      <c r="H42" s="67">
        <f t="shared" si="0"/>
        <v>44598.623999999996</v>
      </c>
      <c r="I42" s="46">
        <f t="shared" si="4"/>
        <v>658.68</v>
      </c>
      <c r="J42" s="38">
        <f t="shared" si="5"/>
        <v>3652.68</v>
      </c>
      <c r="K42" s="41">
        <f t="shared" si="6"/>
        <v>48580.644</v>
      </c>
      <c r="L42" s="44">
        <f t="shared" si="1"/>
        <v>3982.0200000000041</v>
      </c>
    </row>
    <row r="43" spans="1:12" ht="20.25" customHeight="1">
      <c r="A43" s="32" t="s">
        <v>73</v>
      </c>
      <c r="B43" s="4" t="s">
        <v>8</v>
      </c>
      <c r="C43" s="5">
        <v>1</v>
      </c>
      <c r="D43" s="19" t="s">
        <v>121</v>
      </c>
      <c r="E43" s="64">
        <v>2994</v>
      </c>
      <c r="F43" s="68">
        <f t="shared" si="2"/>
        <v>359.28</v>
      </c>
      <c r="G43" s="66">
        <f t="shared" si="3"/>
        <v>3353.2799999999997</v>
      </c>
      <c r="H43" s="67">
        <f t="shared" si="0"/>
        <v>44598.623999999996</v>
      </c>
      <c r="I43" s="46">
        <f t="shared" si="4"/>
        <v>658.68</v>
      </c>
      <c r="J43" s="38">
        <f t="shared" si="5"/>
        <v>3652.68</v>
      </c>
      <c r="K43" s="41">
        <f t="shared" si="6"/>
        <v>48580.644</v>
      </c>
      <c r="L43" s="44">
        <f t="shared" si="1"/>
        <v>3982.0200000000041</v>
      </c>
    </row>
    <row r="44" spans="1:12" ht="20.25" customHeight="1">
      <c r="A44" s="32" t="s">
        <v>74</v>
      </c>
      <c r="B44" s="4" t="s">
        <v>20</v>
      </c>
      <c r="C44" s="5">
        <v>1</v>
      </c>
      <c r="D44" s="19" t="s">
        <v>133</v>
      </c>
      <c r="E44" s="64">
        <v>1800</v>
      </c>
      <c r="F44" s="68">
        <f t="shared" si="2"/>
        <v>216</v>
      </c>
      <c r="G44" s="66">
        <f t="shared" si="3"/>
        <v>2016</v>
      </c>
      <c r="H44" s="67">
        <f t="shared" si="0"/>
        <v>26812.800000000003</v>
      </c>
      <c r="I44" s="46">
        <f t="shared" si="4"/>
        <v>396</v>
      </c>
      <c r="J44" s="38">
        <f t="shared" si="5"/>
        <v>2196</v>
      </c>
      <c r="K44" s="41">
        <f t="shared" si="6"/>
        <v>29206.800000000003</v>
      </c>
      <c r="L44" s="44">
        <f t="shared" si="1"/>
        <v>2394</v>
      </c>
    </row>
    <row r="45" spans="1:12" ht="20.25" customHeight="1">
      <c r="A45" s="32" t="s">
        <v>75</v>
      </c>
      <c r="B45" s="4" t="s">
        <v>18</v>
      </c>
      <c r="C45" s="5">
        <v>1</v>
      </c>
      <c r="D45" s="19" t="s">
        <v>121</v>
      </c>
      <c r="E45" s="64">
        <v>7000</v>
      </c>
      <c r="F45" s="68">
        <f t="shared" si="2"/>
        <v>840</v>
      </c>
      <c r="G45" s="66">
        <f t="shared" si="3"/>
        <v>7840</v>
      </c>
      <c r="H45" s="67">
        <f t="shared" si="0"/>
        <v>104272</v>
      </c>
      <c r="I45" s="46">
        <f t="shared" si="4"/>
        <v>1540</v>
      </c>
      <c r="J45" s="38">
        <f t="shared" si="5"/>
        <v>8540</v>
      </c>
      <c r="K45" s="41">
        <f t="shared" si="6"/>
        <v>113582</v>
      </c>
      <c r="L45" s="44">
        <f t="shared" si="1"/>
        <v>9310</v>
      </c>
    </row>
    <row r="46" spans="1:12" ht="20.25" customHeight="1">
      <c r="A46" s="32" t="s">
        <v>118</v>
      </c>
      <c r="B46" s="4" t="s">
        <v>9</v>
      </c>
      <c r="C46" s="5">
        <v>1</v>
      </c>
      <c r="D46" s="19" t="s">
        <v>121</v>
      </c>
      <c r="E46" s="64">
        <v>1630</v>
      </c>
      <c r="F46" s="68">
        <f t="shared" si="2"/>
        <v>195.6</v>
      </c>
      <c r="G46" s="66">
        <f t="shared" si="3"/>
        <v>1825.6</v>
      </c>
      <c r="H46" s="67">
        <f t="shared" si="0"/>
        <v>24280.48</v>
      </c>
      <c r="I46" s="46">
        <f t="shared" si="4"/>
        <v>358.6</v>
      </c>
      <c r="J46" s="38">
        <f t="shared" si="5"/>
        <v>1988.6</v>
      </c>
      <c r="K46" s="41">
        <f t="shared" si="6"/>
        <v>26448.38</v>
      </c>
      <c r="L46" s="44">
        <f t="shared" si="1"/>
        <v>2167.9000000000015</v>
      </c>
    </row>
    <row r="47" spans="1:12" ht="20.25" customHeight="1">
      <c r="A47" s="32" t="s">
        <v>77</v>
      </c>
      <c r="B47" s="4" t="s">
        <v>115</v>
      </c>
      <c r="C47" s="5">
        <v>1</v>
      </c>
      <c r="D47" s="19" t="s">
        <v>121</v>
      </c>
      <c r="E47" s="64">
        <v>2000</v>
      </c>
      <c r="F47" s="68">
        <f t="shared" si="2"/>
        <v>240</v>
      </c>
      <c r="G47" s="66">
        <f t="shared" si="3"/>
        <v>2240</v>
      </c>
      <c r="H47" s="67">
        <f t="shared" si="0"/>
        <v>29792</v>
      </c>
      <c r="I47" s="46">
        <f t="shared" si="4"/>
        <v>440</v>
      </c>
      <c r="J47" s="38">
        <f t="shared" si="5"/>
        <v>2440</v>
      </c>
      <c r="K47" s="41">
        <f t="shared" si="6"/>
        <v>32452</v>
      </c>
      <c r="L47" s="44">
        <f t="shared" si="1"/>
        <v>2660</v>
      </c>
    </row>
    <row r="48" spans="1:12" ht="20.25" customHeight="1">
      <c r="A48" s="32" t="s">
        <v>78</v>
      </c>
      <c r="B48" s="4" t="s">
        <v>116</v>
      </c>
      <c r="C48" s="5">
        <v>1</v>
      </c>
      <c r="D48" s="19" t="s">
        <v>121</v>
      </c>
      <c r="E48" s="64">
        <v>1630</v>
      </c>
      <c r="F48" s="68">
        <f t="shared" si="2"/>
        <v>195.6</v>
      </c>
      <c r="G48" s="66">
        <f t="shared" si="3"/>
        <v>1825.6</v>
      </c>
      <c r="H48" s="67">
        <f t="shared" si="0"/>
        <v>24280.48</v>
      </c>
      <c r="I48" s="46">
        <f t="shared" si="4"/>
        <v>358.6</v>
      </c>
      <c r="J48" s="38">
        <f t="shared" si="5"/>
        <v>1988.6</v>
      </c>
      <c r="K48" s="41">
        <f t="shared" si="6"/>
        <v>26448.38</v>
      </c>
      <c r="L48" s="44">
        <f t="shared" si="1"/>
        <v>2167.9000000000015</v>
      </c>
    </row>
    <row r="49" spans="1:12" ht="20.25" customHeight="1" thickBot="1">
      <c r="A49" s="72" t="s">
        <v>134</v>
      </c>
      <c r="B49" s="73" t="s">
        <v>117</v>
      </c>
      <c r="C49" s="74">
        <v>1</v>
      </c>
      <c r="D49" s="75" t="s">
        <v>121</v>
      </c>
      <c r="E49" s="76">
        <v>2000</v>
      </c>
      <c r="F49" s="77">
        <f t="shared" si="2"/>
        <v>240</v>
      </c>
      <c r="G49" s="78">
        <f t="shared" si="3"/>
        <v>2240</v>
      </c>
      <c r="H49" s="79">
        <f t="shared" si="0"/>
        <v>29792</v>
      </c>
      <c r="I49" s="47">
        <f t="shared" si="4"/>
        <v>440</v>
      </c>
      <c r="J49" s="39">
        <f t="shared" si="5"/>
        <v>2440</v>
      </c>
      <c r="K49" s="42">
        <f t="shared" si="6"/>
        <v>32452</v>
      </c>
      <c r="L49" s="53">
        <f t="shared" si="1"/>
        <v>2660</v>
      </c>
    </row>
  </sheetData>
  <mergeCells count="8">
    <mergeCell ref="L8:L11"/>
    <mergeCell ref="A8:K9"/>
    <mergeCell ref="A10:A11"/>
    <mergeCell ref="B10:B11"/>
    <mergeCell ref="C10:C11"/>
    <mergeCell ref="D10:D11"/>
    <mergeCell ref="F10:H10"/>
    <mergeCell ref="I10:K10"/>
  </mergeCells>
  <pageMargins left="0.17" right="0.17" top="0.36" bottom="0.38" header="0.31496062000000002" footer="0.31496062000000002"/>
  <pageSetup paperSize="9" orientation="landscape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43" sqref="M43"/>
    </sheetView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7:P58"/>
  <sheetViews>
    <sheetView showGridLines="0" showRowColHeaders="0" zoomScaleNormal="100" workbookViewId="0">
      <selection activeCell="M43" sqref="M43"/>
    </sheetView>
  </sheetViews>
  <sheetFormatPr defaultRowHeight="14.25"/>
  <cols>
    <col min="1" max="1" width="6.25" customWidth="1"/>
    <col min="2" max="2" width="34.25" customWidth="1"/>
    <col min="3" max="4" width="8.375" customWidth="1"/>
    <col min="5" max="10" width="10" customWidth="1"/>
    <col min="11" max="11" width="10.25" customWidth="1"/>
    <col min="12" max="12" width="6.25" customWidth="1"/>
    <col min="16" max="16" width="10.125" customWidth="1"/>
  </cols>
  <sheetData>
    <row r="7" spans="1:11" ht="20.25" customHeight="1" thickBot="1">
      <c r="A7" s="117" t="s">
        <v>141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>
      <c r="A8" s="118" t="s">
        <v>129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4.25" customHeight="1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 customHeight="1">
      <c r="A10" s="124" t="s">
        <v>104</v>
      </c>
      <c r="B10" s="126" t="s">
        <v>112</v>
      </c>
      <c r="C10" s="128" t="s">
        <v>119</v>
      </c>
      <c r="D10" s="128" t="s">
        <v>120</v>
      </c>
      <c r="E10" s="54" t="s">
        <v>111</v>
      </c>
      <c r="F10" s="130" t="s">
        <v>113</v>
      </c>
      <c r="G10" s="131"/>
      <c r="H10" s="131"/>
      <c r="I10" s="131"/>
      <c r="J10" s="131"/>
      <c r="K10" s="132"/>
    </row>
    <row r="11" spans="1:11" ht="17.25" customHeight="1" thickBot="1">
      <c r="A11" s="125"/>
      <c r="B11" s="127"/>
      <c r="C11" s="129"/>
      <c r="D11" s="129"/>
      <c r="E11" s="86" t="s">
        <v>0</v>
      </c>
      <c r="F11" s="86" t="s">
        <v>1</v>
      </c>
      <c r="G11" s="86" t="s">
        <v>2</v>
      </c>
      <c r="H11" s="86" t="s">
        <v>3</v>
      </c>
      <c r="I11" s="86" t="s">
        <v>4</v>
      </c>
      <c r="J11" s="86" t="s">
        <v>5</v>
      </c>
      <c r="K11" s="87" t="s">
        <v>6</v>
      </c>
    </row>
    <row r="12" spans="1:11" ht="20.25" customHeight="1">
      <c r="A12" s="27" t="s">
        <v>41</v>
      </c>
      <c r="B12" s="28" t="s">
        <v>33</v>
      </c>
      <c r="C12" s="89" t="s">
        <v>143</v>
      </c>
      <c r="D12" s="29" t="s">
        <v>121</v>
      </c>
      <c r="E12" s="30">
        <v>998</v>
      </c>
      <c r="F12" s="30">
        <f>(E12*5%)+E12</f>
        <v>1047.9000000000001</v>
      </c>
      <c r="G12" s="30">
        <f>(E12*10%)+E12</f>
        <v>1097.8</v>
      </c>
      <c r="H12" s="30">
        <f>(E12*15%)+E12</f>
        <v>1147.7</v>
      </c>
      <c r="I12" s="30">
        <f>(E12*20%)+E12</f>
        <v>1197.5999999999999</v>
      </c>
      <c r="J12" s="30">
        <f>(E12*25%)+E12</f>
        <v>1247.5</v>
      </c>
      <c r="K12" s="31">
        <f>(E12*30%)+E12</f>
        <v>1297.4000000000001</v>
      </c>
    </row>
    <row r="13" spans="1:11" ht="20.25" customHeight="1">
      <c r="A13" s="32" t="s">
        <v>42</v>
      </c>
      <c r="B13" s="4" t="s">
        <v>29</v>
      </c>
      <c r="C13" s="90">
        <v>87</v>
      </c>
      <c r="D13" s="19" t="s">
        <v>121</v>
      </c>
      <c r="E13" s="66">
        <v>998</v>
      </c>
      <c r="F13" s="24">
        <f t="shared" ref="F13:F58" si="0">(E13*5%)+E13</f>
        <v>1047.9000000000001</v>
      </c>
      <c r="G13" s="24">
        <f t="shared" ref="G13:G58" si="1">(E13*10%)+E13</f>
        <v>1097.8</v>
      </c>
      <c r="H13" s="24">
        <f t="shared" ref="H13:H58" si="2">(E13*15%)+E13</f>
        <v>1147.7</v>
      </c>
      <c r="I13" s="24">
        <f t="shared" ref="I13:I58" si="3">(E13*20%)+E13</f>
        <v>1197.5999999999999</v>
      </c>
      <c r="J13" s="24">
        <f t="shared" ref="J13:J58" si="4">(E13*25%)+E13</f>
        <v>1247.5</v>
      </c>
      <c r="K13" s="33">
        <f t="shared" ref="K13:K58" si="5">(E13*30%)+E13</f>
        <v>1297.4000000000001</v>
      </c>
    </row>
    <row r="14" spans="1:11" ht="20.25" customHeight="1">
      <c r="A14" s="32" t="s">
        <v>43</v>
      </c>
      <c r="B14" s="2" t="s">
        <v>31</v>
      </c>
      <c r="C14" s="91" t="s">
        <v>143</v>
      </c>
      <c r="D14" s="19" t="s">
        <v>121</v>
      </c>
      <c r="E14" s="66">
        <v>1200</v>
      </c>
      <c r="F14" s="24">
        <f t="shared" si="0"/>
        <v>1260</v>
      </c>
      <c r="G14" s="24">
        <f t="shared" si="1"/>
        <v>1320</v>
      </c>
      <c r="H14" s="24">
        <f t="shared" si="2"/>
        <v>1380</v>
      </c>
      <c r="I14" s="24">
        <f t="shared" si="3"/>
        <v>1440</v>
      </c>
      <c r="J14" s="24">
        <f t="shared" si="4"/>
        <v>1500</v>
      </c>
      <c r="K14" s="33">
        <f t="shared" si="5"/>
        <v>1560</v>
      </c>
    </row>
    <row r="15" spans="1:11" ht="20.25" customHeight="1">
      <c r="A15" s="32" t="s">
        <v>44</v>
      </c>
      <c r="B15" s="4" t="s">
        <v>24</v>
      </c>
      <c r="C15" s="90">
        <v>20</v>
      </c>
      <c r="D15" s="19" t="s">
        <v>121</v>
      </c>
      <c r="E15" s="66">
        <v>998</v>
      </c>
      <c r="F15" s="24">
        <f t="shared" si="0"/>
        <v>1047.9000000000001</v>
      </c>
      <c r="G15" s="24">
        <f t="shared" si="1"/>
        <v>1097.8</v>
      </c>
      <c r="H15" s="24">
        <f t="shared" si="2"/>
        <v>1147.7</v>
      </c>
      <c r="I15" s="24">
        <f t="shared" si="3"/>
        <v>1197.5999999999999</v>
      </c>
      <c r="J15" s="24">
        <f t="shared" si="4"/>
        <v>1247.5</v>
      </c>
      <c r="K15" s="33">
        <f t="shared" si="5"/>
        <v>1297.4000000000001</v>
      </c>
    </row>
    <row r="16" spans="1:11" ht="20.25" customHeight="1">
      <c r="A16" s="32" t="s">
        <v>45</v>
      </c>
      <c r="B16" s="4" t="s">
        <v>14</v>
      </c>
      <c r="C16" s="90">
        <v>16</v>
      </c>
      <c r="D16" s="19" t="s">
        <v>121</v>
      </c>
      <c r="E16" s="66">
        <v>998</v>
      </c>
      <c r="F16" s="24">
        <f t="shared" si="0"/>
        <v>1047.9000000000001</v>
      </c>
      <c r="G16" s="24">
        <f t="shared" si="1"/>
        <v>1097.8</v>
      </c>
      <c r="H16" s="24">
        <f t="shared" si="2"/>
        <v>1147.7</v>
      </c>
      <c r="I16" s="24">
        <f t="shared" si="3"/>
        <v>1197.5999999999999</v>
      </c>
      <c r="J16" s="24">
        <f t="shared" si="4"/>
        <v>1247.5</v>
      </c>
      <c r="K16" s="33">
        <f t="shared" si="5"/>
        <v>1297.4000000000001</v>
      </c>
    </row>
    <row r="17" spans="1:11" ht="20.25" customHeight="1">
      <c r="A17" s="32" t="s">
        <v>46</v>
      </c>
      <c r="B17" s="4" t="s">
        <v>15</v>
      </c>
      <c r="C17" s="90">
        <v>10</v>
      </c>
      <c r="D17" s="19" t="s">
        <v>121</v>
      </c>
      <c r="E17" s="66">
        <v>1200</v>
      </c>
      <c r="F17" s="24">
        <f t="shared" si="0"/>
        <v>1260</v>
      </c>
      <c r="G17" s="24">
        <f t="shared" si="1"/>
        <v>1320</v>
      </c>
      <c r="H17" s="24">
        <f t="shared" si="2"/>
        <v>1380</v>
      </c>
      <c r="I17" s="24">
        <f t="shared" si="3"/>
        <v>1440</v>
      </c>
      <c r="J17" s="24">
        <f t="shared" si="4"/>
        <v>1500</v>
      </c>
      <c r="K17" s="33">
        <f t="shared" si="5"/>
        <v>1560</v>
      </c>
    </row>
    <row r="18" spans="1:11" ht="20.25" customHeight="1">
      <c r="A18" s="32" t="s">
        <v>47</v>
      </c>
      <c r="B18" s="4" t="s">
        <v>16</v>
      </c>
      <c r="C18" s="90">
        <v>13</v>
      </c>
      <c r="D18" s="19" t="s">
        <v>121</v>
      </c>
      <c r="E18" s="66">
        <v>1200</v>
      </c>
      <c r="F18" s="24">
        <f t="shared" si="0"/>
        <v>1260</v>
      </c>
      <c r="G18" s="24">
        <f t="shared" si="1"/>
        <v>1320</v>
      </c>
      <c r="H18" s="24">
        <f t="shared" si="2"/>
        <v>1380</v>
      </c>
      <c r="I18" s="24">
        <f t="shared" si="3"/>
        <v>1440</v>
      </c>
      <c r="J18" s="24">
        <f t="shared" si="4"/>
        <v>1500</v>
      </c>
      <c r="K18" s="33">
        <f t="shared" si="5"/>
        <v>1560</v>
      </c>
    </row>
    <row r="19" spans="1:11" ht="20.25" customHeight="1">
      <c r="A19" s="32" t="s">
        <v>48</v>
      </c>
      <c r="B19" s="2" t="s">
        <v>32</v>
      </c>
      <c r="C19" s="91" t="s">
        <v>144</v>
      </c>
      <c r="D19" s="19" t="s">
        <v>121</v>
      </c>
      <c r="E19" s="66">
        <v>1500</v>
      </c>
      <c r="F19" s="24">
        <f t="shared" si="0"/>
        <v>1575</v>
      </c>
      <c r="G19" s="24">
        <f t="shared" si="1"/>
        <v>1650</v>
      </c>
      <c r="H19" s="24">
        <f t="shared" si="2"/>
        <v>1725</v>
      </c>
      <c r="I19" s="24">
        <f t="shared" si="3"/>
        <v>1800</v>
      </c>
      <c r="J19" s="24">
        <f t="shared" si="4"/>
        <v>1875</v>
      </c>
      <c r="K19" s="33">
        <f t="shared" si="5"/>
        <v>1950</v>
      </c>
    </row>
    <row r="20" spans="1:11" ht="20.25" customHeight="1">
      <c r="A20" s="32" t="s">
        <v>49</v>
      </c>
      <c r="B20" s="4" t="s">
        <v>30</v>
      </c>
      <c r="C20" s="90">
        <v>35</v>
      </c>
      <c r="D20" s="19" t="s">
        <v>121</v>
      </c>
      <c r="E20" s="66">
        <v>998</v>
      </c>
      <c r="F20" s="24">
        <f t="shared" si="0"/>
        <v>1047.9000000000001</v>
      </c>
      <c r="G20" s="24">
        <f t="shared" si="1"/>
        <v>1097.8</v>
      </c>
      <c r="H20" s="24">
        <f t="shared" si="2"/>
        <v>1147.7</v>
      </c>
      <c r="I20" s="24">
        <f t="shared" si="3"/>
        <v>1197.5999999999999</v>
      </c>
      <c r="J20" s="24">
        <f t="shared" si="4"/>
        <v>1247.5</v>
      </c>
      <c r="K20" s="33">
        <f t="shared" si="5"/>
        <v>1297.4000000000001</v>
      </c>
    </row>
    <row r="21" spans="1:11" ht="20.25" customHeight="1">
      <c r="A21" s="32" t="s">
        <v>50</v>
      </c>
      <c r="B21" s="6" t="s">
        <v>37</v>
      </c>
      <c r="C21" s="92">
        <v>47</v>
      </c>
      <c r="D21" s="19" t="s">
        <v>121</v>
      </c>
      <c r="E21" s="80">
        <v>1250</v>
      </c>
      <c r="F21" s="24">
        <f t="shared" si="0"/>
        <v>1312.5</v>
      </c>
      <c r="G21" s="24">
        <f t="shared" si="1"/>
        <v>1375</v>
      </c>
      <c r="H21" s="24">
        <f t="shared" si="2"/>
        <v>1437.5</v>
      </c>
      <c r="I21" s="24">
        <f t="shared" si="3"/>
        <v>1500</v>
      </c>
      <c r="J21" s="24">
        <f t="shared" si="4"/>
        <v>1562.5</v>
      </c>
      <c r="K21" s="33">
        <f t="shared" si="5"/>
        <v>1625</v>
      </c>
    </row>
    <row r="22" spans="1:11" ht="20.25" customHeight="1">
      <c r="A22" s="32" t="s">
        <v>51</v>
      </c>
      <c r="B22" s="4" t="s">
        <v>40</v>
      </c>
      <c r="C22" s="90">
        <v>10</v>
      </c>
      <c r="D22" s="19" t="s">
        <v>121</v>
      </c>
      <c r="E22" s="66">
        <v>1250</v>
      </c>
      <c r="F22" s="24">
        <f t="shared" si="0"/>
        <v>1312.5</v>
      </c>
      <c r="G22" s="24">
        <f t="shared" si="1"/>
        <v>1375</v>
      </c>
      <c r="H22" s="24">
        <f t="shared" si="2"/>
        <v>1437.5</v>
      </c>
      <c r="I22" s="24">
        <f t="shared" si="3"/>
        <v>1500</v>
      </c>
      <c r="J22" s="24">
        <f t="shared" si="4"/>
        <v>1562.5</v>
      </c>
      <c r="K22" s="33">
        <f t="shared" si="5"/>
        <v>1625</v>
      </c>
    </row>
    <row r="23" spans="1:11" ht="18.75" customHeight="1">
      <c r="A23" s="32" t="s">
        <v>52</v>
      </c>
      <c r="B23" s="70" t="s">
        <v>138</v>
      </c>
      <c r="C23" s="93">
        <v>10</v>
      </c>
      <c r="D23" s="19" t="s">
        <v>121</v>
      </c>
      <c r="E23" s="66">
        <v>998</v>
      </c>
      <c r="F23" s="24">
        <f t="shared" si="0"/>
        <v>1047.9000000000001</v>
      </c>
      <c r="G23" s="24">
        <f t="shared" si="1"/>
        <v>1097.8</v>
      </c>
      <c r="H23" s="24">
        <f t="shared" si="2"/>
        <v>1147.7</v>
      </c>
      <c r="I23" s="24">
        <f t="shared" si="3"/>
        <v>1197.5999999999999</v>
      </c>
      <c r="J23" s="24">
        <f t="shared" si="4"/>
        <v>1247.5</v>
      </c>
      <c r="K23" s="33">
        <f t="shared" si="5"/>
        <v>1297.4000000000001</v>
      </c>
    </row>
    <row r="24" spans="1:11" ht="20.25" customHeight="1">
      <c r="A24" s="32" t="s">
        <v>53</v>
      </c>
      <c r="B24" s="2" t="s">
        <v>132</v>
      </c>
      <c r="C24" s="91">
        <v>36</v>
      </c>
      <c r="D24" s="19" t="s">
        <v>121</v>
      </c>
      <c r="E24" s="66">
        <v>998</v>
      </c>
      <c r="F24" s="24">
        <f t="shared" si="0"/>
        <v>1047.9000000000001</v>
      </c>
      <c r="G24" s="24">
        <f t="shared" si="1"/>
        <v>1097.8</v>
      </c>
      <c r="H24" s="24">
        <f t="shared" si="2"/>
        <v>1147.7</v>
      </c>
      <c r="I24" s="24">
        <f t="shared" si="3"/>
        <v>1197.5999999999999</v>
      </c>
      <c r="J24" s="24">
        <f t="shared" si="4"/>
        <v>1247.5</v>
      </c>
      <c r="K24" s="33">
        <f t="shared" si="5"/>
        <v>1297.4000000000001</v>
      </c>
    </row>
    <row r="25" spans="1:11" ht="20.25" customHeight="1">
      <c r="A25" s="32" t="s">
        <v>54</v>
      </c>
      <c r="B25" s="2" t="s">
        <v>34</v>
      </c>
      <c r="C25" s="91" t="s">
        <v>145</v>
      </c>
      <c r="D25" s="19" t="s">
        <v>121</v>
      </c>
      <c r="E25" s="66">
        <v>1243.97</v>
      </c>
      <c r="F25" s="24">
        <f t="shared" si="0"/>
        <v>1306.1685</v>
      </c>
      <c r="G25" s="24">
        <f t="shared" si="1"/>
        <v>1368.367</v>
      </c>
      <c r="H25" s="24">
        <f t="shared" si="2"/>
        <v>1430.5654999999999</v>
      </c>
      <c r="I25" s="24">
        <f t="shared" si="3"/>
        <v>1492.7640000000001</v>
      </c>
      <c r="J25" s="24">
        <f t="shared" si="4"/>
        <v>1554.9625000000001</v>
      </c>
      <c r="K25" s="33">
        <f t="shared" si="5"/>
        <v>1617.1610000000001</v>
      </c>
    </row>
    <row r="26" spans="1:11" ht="20.25" customHeight="1">
      <c r="A26" s="32" t="s">
        <v>55</v>
      </c>
      <c r="B26" s="2" t="s">
        <v>35</v>
      </c>
      <c r="C26" s="91" t="s">
        <v>143</v>
      </c>
      <c r="D26" s="19" t="s">
        <v>121</v>
      </c>
      <c r="E26" s="66">
        <v>1250</v>
      </c>
      <c r="F26" s="24">
        <f t="shared" si="0"/>
        <v>1312.5</v>
      </c>
      <c r="G26" s="24">
        <f t="shared" si="1"/>
        <v>1375</v>
      </c>
      <c r="H26" s="24">
        <f t="shared" si="2"/>
        <v>1437.5</v>
      </c>
      <c r="I26" s="24">
        <f t="shared" si="3"/>
        <v>1500</v>
      </c>
      <c r="J26" s="24">
        <f t="shared" si="4"/>
        <v>1562.5</v>
      </c>
      <c r="K26" s="33">
        <f t="shared" si="5"/>
        <v>1625</v>
      </c>
    </row>
    <row r="27" spans="1:11" ht="20.25" customHeight="1">
      <c r="A27" s="32" t="s">
        <v>56</v>
      </c>
      <c r="B27" s="4" t="s">
        <v>26</v>
      </c>
      <c r="C27" s="90" t="s">
        <v>143</v>
      </c>
      <c r="D27" s="19" t="s">
        <v>121</v>
      </c>
      <c r="E27" s="66">
        <v>1250</v>
      </c>
      <c r="F27" s="24">
        <f t="shared" si="0"/>
        <v>1312.5</v>
      </c>
      <c r="G27" s="24">
        <f t="shared" si="1"/>
        <v>1375</v>
      </c>
      <c r="H27" s="24">
        <f t="shared" si="2"/>
        <v>1437.5</v>
      </c>
      <c r="I27" s="24">
        <f t="shared" si="3"/>
        <v>1500</v>
      </c>
      <c r="J27" s="24">
        <f t="shared" si="4"/>
        <v>1562.5</v>
      </c>
      <c r="K27" s="33">
        <f t="shared" si="5"/>
        <v>1625</v>
      </c>
    </row>
    <row r="28" spans="1:11" ht="20.25" customHeight="1">
      <c r="A28" s="32" t="s">
        <v>57</v>
      </c>
      <c r="B28" s="4" t="s">
        <v>38</v>
      </c>
      <c r="C28" s="90">
        <v>40</v>
      </c>
      <c r="D28" s="19" t="s">
        <v>121</v>
      </c>
      <c r="E28" s="66">
        <v>998</v>
      </c>
      <c r="F28" s="24">
        <f t="shared" si="0"/>
        <v>1047.9000000000001</v>
      </c>
      <c r="G28" s="24">
        <f t="shared" si="1"/>
        <v>1097.8</v>
      </c>
      <c r="H28" s="24">
        <f t="shared" si="2"/>
        <v>1147.7</v>
      </c>
      <c r="I28" s="24">
        <f t="shared" si="3"/>
        <v>1197.5999999999999</v>
      </c>
      <c r="J28" s="24">
        <f t="shared" si="4"/>
        <v>1247.5</v>
      </c>
      <c r="K28" s="33">
        <f t="shared" si="5"/>
        <v>1297.4000000000001</v>
      </c>
    </row>
    <row r="29" spans="1:11" ht="20.25" customHeight="1">
      <c r="A29" s="32" t="s">
        <v>58</v>
      </c>
      <c r="B29" s="4" t="s">
        <v>27</v>
      </c>
      <c r="C29" s="90" t="s">
        <v>146</v>
      </c>
      <c r="D29" s="19" t="s">
        <v>121</v>
      </c>
      <c r="E29" s="66">
        <v>1250</v>
      </c>
      <c r="F29" s="24">
        <f t="shared" si="0"/>
        <v>1312.5</v>
      </c>
      <c r="G29" s="24">
        <f t="shared" si="1"/>
        <v>1375</v>
      </c>
      <c r="H29" s="24">
        <f t="shared" si="2"/>
        <v>1437.5</v>
      </c>
      <c r="I29" s="24">
        <f t="shared" si="3"/>
        <v>1500</v>
      </c>
      <c r="J29" s="24">
        <f t="shared" si="4"/>
        <v>1562.5</v>
      </c>
      <c r="K29" s="33">
        <f t="shared" si="5"/>
        <v>1625</v>
      </c>
    </row>
    <row r="30" spans="1:11" ht="20.25" customHeight="1">
      <c r="A30" s="32" t="s">
        <v>59</v>
      </c>
      <c r="B30" s="4" t="s">
        <v>11</v>
      </c>
      <c r="C30" s="90" t="s">
        <v>147</v>
      </c>
      <c r="D30" s="19" t="s">
        <v>121</v>
      </c>
      <c r="E30" s="66">
        <v>998</v>
      </c>
      <c r="F30" s="24">
        <f t="shared" si="0"/>
        <v>1047.9000000000001</v>
      </c>
      <c r="G30" s="24">
        <f t="shared" si="1"/>
        <v>1097.8</v>
      </c>
      <c r="H30" s="24">
        <f t="shared" si="2"/>
        <v>1147.7</v>
      </c>
      <c r="I30" s="24">
        <f t="shared" si="3"/>
        <v>1197.5999999999999</v>
      </c>
      <c r="J30" s="24">
        <f t="shared" si="4"/>
        <v>1247.5</v>
      </c>
      <c r="K30" s="33">
        <f t="shared" si="5"/>
        <v>1297.4000000000001</v>
      </c>
    </row>
    <row r="31" spans="1:11" ht="20.25" customHeight="1" thickBot="1">
      <c r="A31" s="72" t="s">
        <v>60</v>
      </c>
      <c r="B31" s="81" t="s">
        <v>114</v>
      </c>
      <c r="C31" s="94" t="s">
        <v>146</v>
      </c>
      <c r="D31" s="75" t="s">
        <v>121</v>
      </c>
      <c r="E31" s="78">
        <v>1250</v>
      </c>
      <c r="F31" s="34">
        <f t="shared" si="0"/>
        <v>1312.5</v>
      </c>
      <c r="G31" s="34">
        <f t="shared" si="1"/>
        <v>1375</v>
      </c>
      <c r="H31" s="34">
        <f t="shared" si="2"/>
        <v>1437.5</v>
      </c>
      <c r="I31" s="34">
        <f t="shared" si="3"/>
        <v>1500</v>
      </c>
      <c r="J31" s="34">
        <f t="shared" si="4"/>
        <v>1562.5</v>
      </c>
      <c r="K31" s="35">
        <f t="shared" si="5"/>
        <v>1625</v>
      </c>
    </row>
    <row r="32" spans="1:11" ht="20.25" customHeight="1">
      <c r="A32" s="82"/>
      <c r="B32" s="83"/>
      <c r="C32" s="82"/>
      <c r="D32" s="84"/>
      <c r="E32" s="85"/>
      <c r="F32" s="85"/>
      <c r="G32" s="85"/>
      <c r="H32" s="85"/>
      <c r="I32" s="85"/>
      <c r="J32" s="85"/>
      <c r="K32" s="85"/>
    </row>
    <row r="33" spans="1:16" ht="20.25" customHeight="1">
      <c r="A33" s="82"/>
      <c r="B33" s="83"/>
      <c r="C33" s="82"/>
      <c r="D33" s="84"/>
      <c r="E33" s="85"/>
      <c r="F33" s="85"/>
      <c r="G33" s="85"/>
      <c r="H33" s="85"/>
      <c r="I33" s="85"/>
      <c r="J33" s="85"/>
      <c r="K33" s="85"/>
    </row>
    <row r="34" spans="1:16" ht="20.25" customHeight="1">
      <c r="A34" s="82"/>
      <c r="B34" s="83"/>
      <c r="C34" s="82"/>
      <c r="D34" s="84"/>
      <c r="E34" s="85"/>
      <c r="F34" s="85"/>
      <c r="G34" s="85"/>
      <c r="H34" s="85"/>
      <c r="I34" s="85"/>
      <c r="J34" s="85"/>
      <c r="K34" s="85"/>
    </row>
    <row r="35" spans="1:16" ht="20.25" customHeight="1">
      <c r="A35" s="82"/>
      <c r="B35" s="83"/>
      <c r="C35" s="82"/>
      <c r="D35" s="84"/>
      <c r="E35" s="85"/>
      <c r="F35" s="85"/>
      <c r="G35" s="85"/>
      <c r="H35" s="85"/>
      <c r="I35" s="85"/>
      <c r="J35" s="85"/>
      <c r="K35" s="85"/>
    </row>
    <row r="36" spans="1:16" ht="18" customHeight="1" thickBot="1">
      <c r="A36" s="135" t="s">
        <v>142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</row>
    <row r="37" spans="1:16" ht="12" customHeight="1">
      <c r="A37" s="118" t="s">
        <v>129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0"/>
    </row>
    <row r="38" spans="1:16" ht="12" customHeight="1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6" ht="20.25" customHeight="1">
      <c r="A39" s="124" t="s">
        <v>104</v>
      </c>
      <c r="B39" s="126" t="s">
        <v>112</v>
      </c>
      <c r="C39" s="128" t="s">
        <v>119</v>
      </c>
      <c r="D39" s="128" t="s">
        <v>120</v>
      </c>
      <c r="E39" s="54" t="s">
        <v>111</v>
      </c>
      <c r="F39" s="130" t="s">
        <v>113</v>
      </c>
      <c r="G39" s="131"/>
      <c r="H39" s="131"/>
      <c r="I39" s="131"/>
      <c r="J39" s="131"/>
      <c r="K39" s="132"/>
    </row>
    <row r="40" spans="1:16" ht="20.25" customHeight="1" thickBot="1">
      <c r="A40" s="125"/>
      <c r="B40" s="127"/>
      <c r="C40" s="129"/>
      <c r="D40" s="129"/>
      <c r="E40" s="86" t="s">
        <v>0</v>
      </c>
      <c r="F40" s="86" t="s">
        <v>1</v>
      </c>
      <c r="G40" s="86" t="s">
        <v>2</v>
      </c>
      <c r="H40" s="86" t="s">
        <v>3</v>
      </c>
      <c r="I40" s="86" t="s">
        <v>4</v>
      </c>
      <c r="J40" s="86" t="s">
        <v>5</v>
      </c>
      <c r="K40" s="87" t="s">
        <v>6</v>
      </c>
    </row>
    <row r="41" spans="1:16" ht="20.25" customHeight="1">
      <c r="A41" s="27" t="s">
        <v>61</v>
      </c>
      <c r="B41" s="88" t="s">
        <v>10</v>
      </c>
      <c r="C41" s="95" t="s">
        <v>148</v>
      </c>
      <c r="D41" s="29" t="s">
        <v>121</v>
      </c>
      <c r="E41" s="30">
        <v>1630</v>
      </c>
      <c r="F41" s="30">
        <f t="shared" si="0"/>
        <v>1711.5</v>
      </c>
      <c r="G41" s="30">
        <f t="shared" si="1"/>
        <v>1793</v>
      </c>
      <c r="H41" s="30">
        <f t="shared" si="2"/>
        <v>1874.5</v>
      </c>
      <c r="I41" s="30">
        <f t="shared" si="3"/>
        <v>1956</v>
      </c>
      <c r="J41" s="30">
        <f t="shared" si="4"/>
        <v>2037.5</v>
      </c>
      <c r="K41" s="31">
        <f t="shared" si="5"/>
        <v>2119</v>
      </c>
    </row>
    <row r="42" spans="1:16" ht="20.25" customHeight="1">
      <c r="A42" s="32" t="s">
        <v>62</v>
      </c>
      <c r="B42" s="4" t="s">
        <v>136</v>
      </c>
      <c r="C42" s="90" t="s">
        <v>143</v>
      </c>
      <c r="D42" s="19" t="s">
        <v>121</v>
      </c>
      <c r="E42" s="66">
        <v>1630</v>
      </c>
      <c r="F42" s="24">
        <f t="shared" si="0"/>
        <v>1711.5</v>
      </c>
      <c r="G42" s="24">
        <f t="shared" si="1"/>
        <v>1793</v>
      </c>
      <c r="H42" s="24">
        <f t="shared" si="2"/>
        <v>1874.5</v>
      </c>
      <c r="I42" s="24">
        <f t="shared" si="3"/>
        <v>1956</v>
      </c>
      <c r="J42" s="24">
        <f t="shared" si="4"/>
        <v>2037.5</v>
      </c>
      <c r="K42" s="33">
        <f t="shared" si="5"/>
        <v>2119</v>
      </c>
    </row>
    <row r="43" spans="1:16" ht="20.25" customHeight="1">
      <c r="A43" s="32" t="s">
        <v>63</v>
      </c>
      <c r="B43" s="2" t="s">
        <v>135</v>
      </c>
      <c r="C43" s="91" t="s">
        <v>143</v>
      </c>
      <c r="D43" s="19" t="s">
        <v>121</v>
      </c>
      <c r="E43" s="66">
        <v>1630</v>
      </c>
      <c r="F43" s="24">
        <f t="shared" si="0"/>
        <v>1711.5</v>
      </c>
      <c r="G43" s="24">
        <f t="shared" si="1"/>
        <v>1793</v>
      </c>
      <c r="H43" s="24">
        <f t="shared" si="2"/>
        <v>1874.5</v>
      </c>
      <c r="I43" s="24">
        <f t="shared" si="3"/>
        <v>1956</v>
      </c>
      <c r="J43" s="24">
        <f t="shared" si="4"/>
        <v>2037.5</v>
      </c>
      <c r="K43" s="33">
        <f t="shared" si="5"/>
        <v>2119</v>
      </c>
    </row>
    <row r="44" spans="1:16" ht="20.25" customHeight="1">
      <c r="A44" s="32" t="s">
        <v>64</v>
      </c>
      <c r="B44" s="4" t="s">
        <v>28</v>
      </c>
      <c r="C44" s="90" t="s">
        <v>146</v>
      </c>
      <c r="D44" s="19" t="s">
        <v>121</v>
      </c>
      <c r="E44" s="66">
        <v>2000</v>
      </c>
      <c r="F44" s="24">
        <f t="shared" si="0"/>
        <v>2100</v>
      </c>
      <c r="G44" s="24">
        <f t="shared" si="1"/>
        <v>2200</v>
      </c>
      <c r="H44" s="24">
        <f t="shared" si="2"/>
        <v>2300</v>
      </c>
      <c r="I44" s="24">
        <f t="shared" si="3"/>
        <v>2400</v>
      </c>
      <c r="J44" s="24">
        <f t="shared" si="4"/>
        <v>2500</v>
      </c>
      <c r="K44" s="33">
        <f t="shared" si="5"/>
        <v>2600</v>
      </c>
    </row>
    <row r="45" spans="1:16" ht="20.25" customHeight="1">
      <c r="A45" s="32" t="s">
        <v>65</v>
      </c>
      <c r="B45" s="4" t="s">
        <v>13</v>
      </c>
      <c r="C45" s="90">
        <v>20</v>
      </c>
      <c r="D45" s="19" t="s">
        <v>121</v>
      </c>
      <c r="E45" s="66">
        <v>2000</v>
      </c>
      <c r="F45" s="24">
        <f t="shared" si="0"/>
        <v>2100</v>
      </c>
      <c r="G45" s="24">
        <f t="shared" si="1"/>
        <v>2200</v>
      </c>
      <c r="H45" s="24">
        <f t="shared" si="2"/>
        <v>2300</v>
      </c>
      <c r="I45" s="24">
        <f t="shared" si="3"/>
        <v>2400</v>
      </c>
      <c r="J45" s="24">
        <f t="shared" si="4"/>
        <v>2500</v>
      </c>
      <c r="K45" s="33">
        <f t="shared" si="5"/>
        <v>2600</v>
      </c>
    </row>
    <row r="46" spans="1:16" ht="20.25" customHeight="1">
      <c r="A46" s="32" t="s">
        <v>66</v>
      </c>
      <c r="B46" s="2" t="s">
        <v>36</v>
      </c>
      <c r="C46" s="91" t="s">
        <v>146</v>
      </c>
      <c r="D46" s="19" t="s">
        <v>121</v>
      </c>
      <c r="E46" s="66">
        <v>2000</v>
      </c>
      <c r="F46" s="24">
        <f t="shared" si="0"/>
        <v>2100</v>
      </c>
      <c r="G46" s="24">
        <f t="shared" si="1"/>
        <v>2200</v>
      </c>
      <c r="H46" s="24">
        <f t="shared" si="2"/>
        <v>2300</v>
      </c>
      <c r="I46" s="24">
        <f t="shared" si="3"/>
        <v>2400</v>
      </c>
      <c r="J46" s="24">
        <f t="shared" si="4"/>
        <v>2500</v>
      </c>
      <c r="K46" s="33">
        <f t="shared" si="5"/>
        <v>2600</v>
      </c>
    </row>
    <row r="47" spans="1:16" ht="20.25" customHeight="1">
      <c r="A47" s="32" t="s">
        <v>67</v>
      </c>
      <c r="B47" s="2" t="s">
        <v>23</v>
      </c>
      <c r="C47" s="91" t="s">
        <v>146</v>
      </c>
      <c r="D47" s="19" t="s">
        <v>121</v>
      </c>
      <c r="E47" s="66">
        <v>2000</v>
      </c>
      <c r="F47" s="24">
        <f t="shared" si="0"/>
        <v>2100</v>
      </c>
      <c r="G47" s="24">
        <f t="shared" si="1"/>
        <v>2200</v>
      </c>
      <c r="H47" s="24">
        <f t="shared" si="2"/>
        <v>2300</v>
      </c>
      <c r="I47" s="24">
        <f t="shared" si="3"/>
        <v>2400</v>
      </c>
      <c r="J47" s="24">
        <f t="shared" si="4"/>
        <v>2500</v>
      </c>
      <c r="K47" s="33">
        <f t="shared" si="5"/>
        <v>2600</v>
      </c>
    </row>
    <row r="48" spans="1:16" ht="20.25" customHeight="1">
      <c r="A48" s="32" t="s">
        <v>68</v>
      </c>
      <c r="B48" s="4" t="s">
        <v>25</v>
      </c>
      <c r="C48" s="90" t="s">
        <v>144</v>
      </c>
      <c r="D48" s="19" t="s">
        <v>121</v>
      </c>
      <c r="E48" s="66">
        <v>1630</v>
      </c>
      <c r="F48" s="24">
        <f t="shared" si="0"/>
        <v>1711.5</v>
      </c>
      <c r="G48" s="24">
        <f t="shared" si="1"/>
        <v>1793</v>
      </c>
      <c r="H48" s="24">
        <f t="shared" si="2"/>
        <v>1874.5</v>
      </c>
      <c r="I48" s="24">
        <f t="shared" si="3"/>
        <v>1956</v>
      </c>
      <c r="J48" s="24">
        <f t="shared" si="4"/>
        <v>2037.5</v>
      </c>
      <c r="K48" s="33">
        <f t="shared" si="5"/>
        <v>2119</v>
      </c>
      <c r="M48" s="57"/>
      <c r="N48" s="57"/>
      <c r="O48" s="57"/>
      <c r="P48" s="57"/>
    </row>
    <row r="49" spans="1:16" ht="20.25" customHeight="1">
      <c r="A49" s="32" t="s">
        <v>69</v>
      </c>
      <c r="B49" s="4" t="s">
        <v>12</v>
      </c>
      <c r="C49" s="90" t="s">
        <v>143</v>
      </c>
      <c r="D49" s="19" t="s">
        <v>121</v>
      </c>
      <c r="E49" s="66">
        <v>1630</v>
      </c>
      <c r="F49" s="24">
        <f t="shared" si="0"/>
        <v>1711.5</v>
      </c>
      <c r="G49" s="24">
        <f t="shared" si="1"/>
        <v>1793</v>
      </c>
      <c r="H49" s="24">
        <f t="shared" si="2"/>
        <v>1874.5</v>
      </c>
      <c r="I49" s="24">
        <f t="shared" si="3"/>
        <v>1956</v>
      </c>
      <c r="J49" s="24">
        <f t="shared" si="4"/>
        <v>2037.5</v>
      </c>
      <c r="K49" s="33">
        <f t="shared" si="5"/>
        <v>2119</v>
      </c>
      <c r="M49" s="57"/>
      <c r="N49" s="57"/>
      <c r="O49" s="57"/>
      <c r="P49" s="57"/>
    </row>
    <row r="50" spans="1:16" ht="20.25" customHeight="1">
      <c r="A50" s="32" t="s">
        <v>70</v>
      </c>
      <c r="B50" s="4" t="s">
        <v>19</v>
      </c>
      <c r="C50" s="90">
        <v>12</v>
      </c>
      <c r="D50" s="19" t="s">
        <v>121</v>
      </c>
      <c r="E50" s="66">
        <v>2994</v>
      </c>
      <c r="F50" s="24">
        <f t="shared" si="0"/>
        <v>3143.7</v>
      </c>
      <c r="G50" s="24">
        <f t="shared" si="1"/>
        <v>3293.4</v>
      </c>
      <c r="H50" s="24">
        <f t="shared" si="2"/>
        <v>3443.1</v>
      </c>
      <c r="I50" s="24">
        <f t="shared" si="3"/>
        <v>3592.8</v>
      </c>
      <c r="J50" s="24">
        <f t="shared" si="4"/>
        <v>3742.5</v>
      </c>
      <c r="K50" s="33">
        <f t="shared" si="5"/>
        <v>3892.2</v>
      </c>
      <c r="M50" s="57"/>
      <c r="N50" s="57"/>
      <c r="O50" s="57"/>
      <c r="P50" s="57"/>
    </row>
    <row r="51" spans="1:16" ht="20.25" customHeight="1">
      <c r="A51" s="32" t="s">
        <v>71</v>
      </c>
      <c r="B51" s="4" t="s">
        <v>21</v>
      </c>
      <c r="C51" s="90" t="s">
        <v>146</v>
      </c>
      <c r="D51" s="19" t="s">
        <v>121</v>
      </c>
      <c r="E51" s="66">
        <v>2994</v>
      </c>
      <c r="F51" s="24">
        <f t="shared" si="0"/>
        <v>3143.7</v>
      </c>
      <c r="G51" s="24">
        <f t="shared" si="1"/>
        <v>3293.4</v>
      </c>
      <c r="H51" s="24">
        <f t="shared" si="2"/>
        <v>3443.1</v>
      </c>
      <c r="I51" s="24">
        <f t="shared" si="3"/>
        <v>3592.8</v>
      </c>
      <c r="J51" s="24">
        <f t="shared" si="4"/>
        <v>3742.5</v>
      </c>
      <c r="K51" s="33">
        <f t="shared" si="5"/>
        <v>3892.2</v>
      </c>
      <c r="P51" s="57"/>
    </row>
    <row r="52" spans="1:16" ht="20.25" customHeight="1">
      <c r="A52" s="32" t="s">
        <v>72</v>
      </c>
      <c r="B52" s="4" t="s">
        <v>8</v>
      </c>
      <c r="C52" s="90" t="s">
        <v>143</v>
      </c>
      <c r="D52" s="19" t="s">
        <v>121</v>
      </c>
      <c r="E52" s="66">
        <v>2994</v>
      </c>
      <c r="F52" s="24">
        <f t="shared" si="0"/>
        <v>3143.7</v>
      </c>
      <c r="G52" s="24">
        <f t="shared" si="1"/>
        <v>3293.4</v>
      </c>
      <c r="H52" s="24">
        <f t="shared" si="2"/>
        <v>3443.1</v>
      </c>
      <c r="I52" s="24">
        <f t="shared" si="3"/>
        <v>3592.8</v>
      </c>
      <c r="J52" s="24">
        <f t="shared" si="4"/>
        <v>3742.5</v>
      </c>
      <c r="K52" s="33">
        <f t="shared" si="5"/>
        <v>3892.2</v>
      </c>
    </row>
    <row r="53" spans="1:16" ht="20.25" customHeight="1">
      <c r="A53" s="32" t="s">
        <v>73</v>
      </c>
      <c r="B53" s="4" t="s">
        <v>20</v>
      </c>
      <c r="C53" s="90" t="s">
        <v>149</v>
      </c>
      <c r="D53" s="19" t="s">
        <v>133</v>
      </c>
      <c r="E53" s="66">
        <v>1800</v>
      </c>
      <c r="F53" s="24">
        <f t="shared" si="0"/>
        <v>1890</v>
      </c>
      <c r="G53" s="24">
        <f t="shared" si="1"/>
        <v>1980</v>
      </c>
      <c r="H53" s="24">
        <f t="shared" si="2"/>
        <v>2070</v>
      </c>
      <c r="I53" s="24">
        <f t="shared" si="3"/>
        <v>2160</v>
      </c>
      <c r="J53" s="24">
        <f t="shared" si="4"/>
        <v>2250</v>
      </c>
      <c r="K53" s="33">
        <f t="shared" si="5"/>
        <v>2340</v>
      </c>
      <c r="M53" s="57"/>
      <c r="N53" s="57"/>
      <c r="O53" s="57"/>
      <c r="P53" s="58"/>
    </row>
    <row r="54" spans="1:16" ht="20.25" customHeight="1">
      <c r="A54" s="32" t="s">
        <v>74</v>
      </c>
      <c r="B54" s="4" t="s">
        <v>18</v>
      </c>
      <c r="C54" s="90" t="s">
        <v>146</v>
      </c>
      <c r="D54" s="19" t="s">
        <v>121</v>
      </c>
      <c r="E54" s="66">
        <v>7000</v>
      </c>
      <c r="F54" s="24">
        <f t="shared" si="0"/>
        <v>7350</v>
      </c>
      <c r="G54" s="24">
        <f t="shared" si="1"/>
        <v>7700</v>
      </c>
      <c r="H54" s="24">
        <f t="shared" si="2"/>
        <v>8050</v>
      </c>
      <c r="I54" s="24">
        <f t="shared" si="3"/>
        <v>8400</v>
      </c>
      <c r="J54" s="24">
        <f t="shared" si="4"/>
        <v>8750</v>
      </c>
      <c r="K54" s="33">
        <f t="shared" si="5"/>
        <v>9100</v>
      </c>
      <c r="M54" s="57"/>
      <c r="N54" s="57"/>
      <c r="O54" s="57"/>
      <c r="P54" s="58"/>
    </row>
    <row r="55" spans="1:16" ht="20.25" customHeight="1">
      <c r="A55" s="32" t="s">
        <v>118</v>
      </c>
      <c r="B55" s="4" t="s">
        <v>9</v>
      </c>
      <c r="C55" s="90" t="s">
        <v>144</v>
      </c>
      <c r="D55" s="19" t="s">
        <v>121</v>
      </c>
      <c r="E55" s="66">
        <v>1630</v>
      </c>
      <c r="F55" s="24">
        <f t="shared" si="0"/>
        <v>1711.5</v>
      </c>
      <c r="G55" s="24">
        <f t="shared" si="1"/>
        <v>1793</v>
      </c>
      <c r="H55" s="24">
        <f t="shared" si="2"/>
        <v>1874.5</v>
      </c>
      <c r="I55" s="24">
        <f t="shared" si="3"/>
        <v>1956</v>
      </c>
      <c r="J55" s="24">
        <f t="shared" si="4"/>
        <v>2037.5</v>
      </c>
      <c r="K55" s="33">
        <f t="shared" si="5"/>
        <v>2119</v>
      </c>
      <c r="M55" s="57"/>
      <c r="N55" s="57"/>
      <c r="P55" s="58"/>
    </row>
    <row r="56" spans="1:16" ht="20.25" customHeight="1">
      <c r="A56" s="32" t="s">
        <v>76</v>
      </c>
      <c r="B56" s="4" t="s">
        <v>115</v>
      </c>
      <c r="C56" s="90">
        <v>13</v>
      </c>
      <c r="D56" s="19" t="s">
        <v>121</v>
      </c>
      <c r="E56" s="66">
        <v>2000</v>
      </c>
      <c r="F56" s="24">
        <f t="shared" si="0"/>
        <v>2100</v>
      </c>
      <c r="G56" s="24">
        <f t="shared" si="1"/>
        <v>2200</v>
      </c>
      <c r="H56" s="24">
        <f t="shared" si="2"/>
        <v>2300</v>
      </c>
      <c r="I56" s="24">
        <f t="shared" si="3"/>
        <v>2400</v>
      </c>
      <c r="J56" s="24">
        <f t="shared" si="4"/>
        <v>2500</v>
      </c>
      <c r="K56" s="33">
        <f t="shared" si="5"/>
        <v>2600</v>
      </c>
    </row>
    <row r="57" spans="1:16" ht="20.25" customHeight="1">
      <c r="A57" s="32" t="s">
        <v>77</v>
      </c>
      <c r="B57" s="4" t="s">
        <v>116</v>
      </c>
      <c r="C57" s="90" t="s">
        <v>148</v>
      </c>
      <c r="D57" s="19" t="s">
        <v>121</v>
      </c>
      <c r="E57" s="66">
        <v>1630</v>
      </c>
      <c r="F57" s="24">
        <f t="shared" si="0"/>
        <v>1711.5</v>
      </c>
      <c r="G57" s="24">
        <f t="shared" si="1"/>
        <v>1793</v>
      </c>
      <c r="H57" s="24">
        <f t="shared" si="2"/>
        <v>1874.5</v>
      </c>
      <c r="I57" s="24">
        <f t="shared" si="3"/>
        <v>1956</v>
      </c>
      <c r="J57" s="24">
        <f t="shared" si="4"/>
        <v>2037.5</v>
      </c>
      <c r="K57" s="33">
        <f t="shared" si="5"/>
        <v>2119</v>
      </c>
    </row>
    <row r="58" spans="1:16" ht="20.25" customHeight="1" thickBot="1">
      <c r="A58" s="72" t="s">
        <v>78</v>
      </c>
      <c r="B58" s="73" t="s">
        <v>117</v>
      </c>
      <c r="C58" s="96" t="s">
        <v>143</v>
      </c>
      <c r="D58" s="75" t="s">
        <v>121</v>
      </c>
      <c r="E58" s="78">
        <v>2000</v>
      </c>
      <c r="F58" s="34">
        <f t="shared" si="0"/>
        <v>2100</v>
      </c>
      <c r="G58" s="34">
        <f t="shared" si="1"/>
        <v>2200</v>
      </c>
      <c r="H58" s="34">
        <f t="shared" si="2"/>
        <v>2300</v>
      </c>
      <c r="I58" s="34">
        <f t="shared" si="3"/>
        <v>2400</v>
      </c>
      <c r="J58" s="34">
        <f t="shared" si="4"/>
        <v>2500</v>
      </c>
      <c r="K58" s="35">
        <f t="shared" si="5"/>
        <v>2600</v>
      </c>
    </row>
  </sheetData>
  <mergeCells count="14">
    <mergeCell ref="A7:K7"/>
    <mergeCell ref="A36:K36"/>
    <mergeCell ref="A8:K9"/>
    <mergeCell ref="F10:K10"/>
    <mergeCell ref="B10:B11"/>
    <mergeCell ref="A10:A11"/>
    <mergeCell ref="C10:C11"/>
    <mergeCell ref="D10:D11"/>
    <mergeCell ref="A37:K38"/>
    <mergeCell ref="A39:A40"/>
    <mergeCell ref="B39:B40"/>
    <mergeCell ref="C39:C40"/>
    <mergeCell ref="D39:D40"/>
    <mergeCell ref="F39:K39"/>
  </mergeCells>
  <pageMargins left="0.37" right="0.35" top="0.26" bottom="0.28000000000000003" header="0.2" footer="0.24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2:I16"/>
  <sheetViews>
    <sheetView zoomScale="115" zoomScaleNormal="115" workbookViewId="0">
      <selection activeCell="F13" sqref="F13"/>
    </sheetView>
  </sheetViews>
  <sheetFormatPr defaultRowHeight="14.25"/>
  <cols>
    <col min="2" max="2" width="20.375" customWidth="1"/>
    <col min="7" max="7" width="10.375" customWidth="1"/>
    <col min="8" max="8" width="12" customWidth="1"/>
    <col min="9" max="9" width="12.875" customWidth="1"/>
  </cols>
  <sheetData>
    <row r="2" spans="1:9">
      <c r="A2" s="104" t="s">
        <v>169</v>
      </c>
      <c r="H2" t="s">
        <v>168</v>
      </c>
    </row>
    <row r="3" spans="1:9">
      <c r="A3" s="32" t="s">
        <v>45</v>
      </c>
      <c r="B3" s="4" t="s">
        <v>14</v>
      </c>
      <c r="C3" s="90">
        <v>16</v>
      </c>
      <c r="D3" s="19" t="s">
        <v>121</v>
      </c>
      <c r="E3" s="66">
        <v>998</v>
      </c>
      <c r="F3" s="24">
        <f t="shared" ref="F3:F5" si="0">(E3*5%)+E3</f>
        <v>1047.9000000000001</v>
      </c>
      <c r="G3" s="57">
        <f>C3*F3</f>
        <v>16766.400000000001</v>
      </c>
      <c r="H3" s="98">
        <f>G3*11%</f>
        <v>1844.3040000000001</v>
      </c>
      <c r="I3" s="98">
        <f>SUM(G3+H3)</f>
        <v>18610.704000000002</v>
      </c>
    </row>
    <row r="4" spans="1:9">
      <c r="A4" s="32" t="s">
        <v>46</v>
      </c>
      <c r="B4" s="4" t="s">
        <v>15</v>
      </c>
      <c r="C4" s="90">
        <v>10</v>
      </c>
      <c r="D4" s="19" t="s">
        <v>121</v>
      </c>
      <c r="E4" s="66">
        <v>1200</v>
      </c>
      <c r="F4" s="24">
        <f t="shared" si="0"/>
        <v>1260</v>
      </c>
      <c r="G4" s="57">
        <f t="shared" ref="G4:G5" si="1">C4*F4</f>
        <v>12600</v>
      </c>
      <c r="H4" s="98">
        <f t="shared" ref="H4:H5" si="2">G4*11%</f>
        <v>1386</v>
      </c>
      <c r="I4" s="98">
        <f t="shared" ref="I4:I5" si="3">SUM(G4+H4)</f>
        <v>13986</v>
      </c>
    </row>
    <row r="5" spans="1:9">
      <c r="A5" s="32" t="s">
        <v>47</v>
      </c>
      <c r="B5" s="4" t="s">
        <v>16</v>
      </c>
      <c r="C5" s="90">
        <v>13</v>
      </c>
      <c r="D5" s="19" t="s">
        <v>121</v>
      </c>
      <c r="E5" s="66">
        <v>1200</v>
      </c>
      <c r="F5" s="24">
        <f t="shared" si="0"/>
        <v>1260</v>
      </c>
      <c r="G5" s="57">
        <f t="shared" si="1"/>
        <v>16380</v>
      </c>
      <c r="H5" s="98">
        <f t="shared" si="2"/>
        <v>1801.8</v>
      </c>
      <c r="I5" s="98">
        <f t="shared" si="3"/>
        <v>18181.8</v>
      </c>
    </row>
    <row r="6" spans="1:9" ht="15">
      <c r="I6" s="97">
        <f>SUM(I3:I5)</f>
        <v>50778.504000000001</v>
      </c>
    </row>
    <row r="7" spans="1:9">
      <c r="A7" s="103" t="s">
        <v>170</v>
      </c>
    </row>
    <row r="8" spans="1:9">
      <c r="A8" s="32" t="s">
        <v>45</v>
      </c>
      <c r="B8" s="4" t="s">
        <v>14</v>
      </c>
      <c r="C8" s="90">
        <v>16</v>
      </c>
      <c r="D8" s="19" t="s">
        <v>121</v>
      </c>
      <c r="E8" s="66">
        <v>998</v>
      </c>
      <c r="F8" s="24">
        <f t="shared" ref="F8:F10" si="4">(E8*5%)+E8</f>
        <v>1047.9000000000001</v>
      </c>
      <c r="G8" s="57">
        <f>C8*F8</f>
        <v>16766.400000000001</v>
      </c>
      <c r="H8" s="98">
        <f>G8*11%</f>
        <v>1844.3040000000001</v>
      </c>
      <c r="I8" s="98">
        <f>SUM(G8:H8)</f>
        <v>18610.704000000002</v>
      </c>
    </row>
    <row r="9" spans="1:9">
      <c r="A9" s="32" t="s">
        <v>46</v>
      </c>
      <c r="B9" s="4" t="s">
        <v>15</v>
      </c>
      <c r="C9" s="90">
        <v>10</v>
      </c>
      <c r="D9" s="19" t="s">
        <v>121</v>
      </c>
      <c r="E9" s="66">
        <v>998</v>
      </c>
      <c r="F9" s="24">
        <f t="shared" si="4"/>
        <v>1047.9000000000001</v>
      </c>
      <c r="G9" s="57">
        <f t="shared" ref="G9:G10" si="5">C9*F9</f>
        <v>10479</v>
      </c>
      <c r="H9" s="98">
        <f t="shared" ref="H9:H10" si="6">G9*11%</f>
        <v>1152.69</v>
      </c>
      <c r="I9" s="98">
        <f t="shared" ref="I9:I10" si="7">SUM(G9:H9)</f>
        <v>11631.69</v>
      </c>
    </row>
    <row r="10" spans="1:9">
      <c r="A10" s="32" t="s">
        <v>47</v>
      </c>
      <c r="B10" s="4" t="s">
        <v>16</v>
      </c>
      <c r="C10" s="90">
        <v>13</v>
      </c>
      <c r="D10" s="19" t="s">
        <v>121</v>
      </c>
      <c r="E10" s="66">
        <v>998</v>
      </c>
      <c r="F10" s="24">
        <f t="shared" si="4"/>
        <v>1047.9000000000001</v>
      </c>
      <c r="G10" s="57">
        <f t="shared" si="5"/>
        <v>13622.7</v>
      </c>
      <c r="H10" s="98">
        <f t="shared" si="6"/>
        <v>1498.4970000000001</v>
      </c>
      <c r="I10" s="98">
        <f t="shared" si="7"/>
        <v>15121.197</v>
      </c>
    </row>
    <row r="11" spans="1:9" ht="15">
      <c r="I11" s="97">
        <f>SUM(I8:I10)</f>
        <v>45363.591</v>
      </c>
    </row>
    <row r="14" spans="1:9" ht="15">
      <c r="H14" s="105" t="s">
        <v>172</v>
      </c>
      <c r="I14" s="98">
        <f>I6-I11</f>
        <v>5414.9130000000005</v>
      </c>
    </row>
    <row r="15" spans="1:9">
      <c r="I15">
        <v>12</v>
      </c>
    </row>
    <row r="16" spans="1:9" ht="15">
      <c r="H16" s="105" t="s">
        <v>171</v>
      </c>
      <c r="I16" s="98">
        <f>I14*I15</f>
        <v>64978.956000000006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2022</vt:lpstr>
      <vt:lpstr>2021</vt:lpstr>
      <vt:lpstr>2020</vt:lpstr>
      <vt:lpstr>VencimentoSubstituto</vt:lpstr>
      <vt:lpstr>ImpactoLRF</vt:lpstr>
      <vt:lpstr>Custo</vt:lpstr>
      <vt:lpstr>Plan2</vt:lpstr>
      <vt:lpstr>Vencimentos</vt:lpstr>
      <vt:lpstr>Plan4</vt:lpstr>
      <vt:lpstr>Plan3</vt:lpstr>
      <vt:lpstr>Plan1</vt:lpstr>
      <vt:lpstr>geral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Kaká</dc:creator>
  <cp:lastModifiedBy>Jairton</cp:lastModifiedBy>
  <cp:lastPrinted>2019-05-27T14:52:59Z</cp:lastPrinted>
  <dcterms:created xsi:type="dcterms:W3CDTF">2017-04-05T17:01:03Z</dcterms:created>
  <dcterms:modified xsi:type="dcterms:W3CDTF">2022-06-16T16:06:28Z</dcterms:modified>
</cp:coreProperties>
</file>